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'Druckversion'!$A$1:$BR$118</definedName>
    <definedName name="_xlnm.Print_Area" localSheetId="0">'Ergebniseingabe'!$A$1:$BQ$114</definedName>
  </definedNames>
  <calcPr fullCalcOnLoad="1"/>
</workbook>
</file>

<file path=xl/sharedStrings.xml><?xml version="1.0" encoding="utf-8"?>
<sst xmlns="http://schemas.openxmlformats.org/spreadsheetml/2006/main" count="290" uniqueCount="100">
  <si>
    <t>VFR Mehrhoog</t>
  </si>
  <si>
    <t>Hamminkelner Stadtmeisterschaften AH-Fußball</t>
  </si>
  <si>
    <t>Vereinlogo</t>
  </si>
  <si>
    <t>Veranstalter: Stadtsportverband Hamminkeln</t>
  </si>
  <si>
    <t>Am Samstag, den 27.05.2017</t>
  </si>
  <si>
    <t>Sportplatz Mehrhoog</t>
  </si>
  <si>
    <t>Uhrzeit: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</si>
  <si>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</si>
  <si>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</si>
  <si>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</si>
  <si>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</si>
  <si>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</si>
  <si>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</si>
  <si>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</si>
  <si>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1. SV Hamminkeln</t>
  </si>
  <si>
    <t>n. 9m</t>
  </si>
  <si>
    <t>1. SV Ringenberg</t>
  </si>
  <si>
    <t>2. SV Brünen</t>
  </si>
  <si>
    <t>n. 11m</t>
  </si>
  <si>
    <t>2. GW Lankern</t>
  </si>
  <si>
    <t>3. BW Dingden I</t>
  </si>
  <si>
    <t>n. V.</t>
  </si>
  <si>
    <t>3. VFR Mehrhoog</t>
  </si>
  <si>
    <t>4. BW Wertherbruch</t>
  </si>
  <si>
    <t>4. BW Dingden II</t>
  </si>
  <si>
    <t>Spielplan Vorrunde</t>
  </si>
  <si>
    <t>Nr.</t>
  </si>
  <si>
    <t>Platz</t>
  </si>
  <si>
    <t>Grp.</t>
  </si>
  <si>
    <t>Uhrzeit</t>
  </si>
  <si>
    <t>Spielpaarung</t>
  </si>
  <si>
    <t>Ergebnis</t>
  </si>
  <si>
    <t>A</t>
  </si>
  <si>
    <t>SV Hamminkeln</t>
  </si>
  <si>
    <t>-</t>
  </si>
  <si>
    <t>SV Brünen</t>
  </si>
  <si>
    <t>BW Dingden I</t>
  </si>
  <si>
    <t>BW Wertherbruch</t>
  </si>
  <si>
    <t>B</t>
  </si>
  <si>
    <t>SV Ringenberg</t>
  </si>
  <si>
    <t>GW Lankern</t>
  </si>
  <si>
    <t>BW Dingden II</t>
  </si>
  <si>
    <t>Tabellen nach der Vorrunde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</si>
  <si>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</si>
  <si>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</si>
  <si>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</si>
  <si>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</si>
  <si>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</si>
  <si>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</si>
  <si>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</si>
  <si>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</si>
  <si>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</si>
  <si>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</si>
  <si>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</si>
  <si>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</si>
  <si>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 xml:space="preserve">   </t>
  </si>
  <si>
    <t>1. Gruppe B</t>
  </si>
  <si>
    <t>2. Gruppe A</t>
  </si>
  <si>
    <t>9 Meterschießen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</si>
  <si>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</si>
  <si>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</si>
  <si>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</si>
  <si>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</si>
  <si>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</si>
  <si>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</si>
  <si>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</si>
  <si>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</si>
  <si>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</si>
  <si>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</si>
  <si>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</si>
  <si>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</si>
  <si>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</si>
  <si>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</si>
  <si>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</si>
  <si>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</si>
  <si>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</si>
  <si>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</si>
  <si>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</si>
  <si>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</si>
  <si>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</si>
  <si>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</si>
  <si>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</si>
  <si>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Vereinslogo</t>
  </si>
  <si>
    <t>Abschlusstabellen Vorrunde</t>
  </si>
  <si>
    <t>Korrektur</t>
  </si>
  <si>
    <t>Grund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</si>
  <si>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</si>
  <si>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</si>
  <si>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</si>
  <si>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</si>
  <si>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</si>
  <si>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</si>
  <si>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</si>
  <si>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+</t>
  </si>
  <si>
    <t>Punkte</t>
  </si>
  <si>
    <t>diff.</t>
  </si>
  <si>
    <t>Spiele</t>
  </si>
  <si>
    <t>s</t>
  </si>
  <si>
    <t>Gleichstand liegt vor</t>
  </si>
  <si>
    <t>Tore +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</si>
</sst>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0;;&quot;min&quot;"/>
    <numFmt numFmtId="167" formatCode="&quot;\;&quot;;;"/>
    <numFmt numFmtId="168" formatCode="h:mm;@"/>
    <numFmt numFmtId="169" formatCode="0&quot; :&quot;"/>
    <numFmt numFmtId="170" formatCode="0_ ;[Red]\-0\ "/>
    <numFmt numFmtId="171" formatCode="0\."/>
    <numFmt numFmtId="172" formatCode="0.00000"/>
    <numFmt numFmtId="173" formatCode="0.0"/>
  </numFmts>
  <fonts count="64"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22"/>
      <name val="Comic Sans MS"/>
      <family val="4"/>
    </font>
    <font>
      <sz val="22"/>
      <name val="Comic Sans MS"/>
      <family val="4"/>
    </font>
    <font>
      <sz val="18"/>
      <name val="Comic Sans MS"/>
      <family val="4"/>
    </font>
    <font>
      <sz val="11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23"/>
      <name val="Arial"/>
      <family val="2"/>
    </font>
    <font>
      <sz val="12"/>
      <color indexed="63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0" fillId="32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33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166" fontId="23" fillId="0" borderId="0" xfId="0" applyNumberFormat="1" applyFont="1" applyAlignment="1" applyProtection="1">
      <alignment vertical="center"/>
      <protection hidden="1"/>
    </xf>
    <xf numFmtId="166" fontId="22" fillId="0" borderId="0" xfId="0" applyNumberFormat="1" applyFont="1" applyAlignment="1" applyProtection="1">
      <alignment vertical="center"/>
      <protection hidden="1"/>
    </xf>
    <xf numFmtId="166" fontId="15" fillId="0" borderId="0" xfId="0" applyNumberFormat="1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2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5" fontId="12" fillId="0" borderId="0" xfId="0" applyNumberFormat="1" applyFont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66" fontId="14" fillId="0" borderId="0" xfId="0" applyNumberFormat="1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167" fontId="9" fillId="0" borderId="0" xfId="0" applyNumberFormat="1" applyFont="1" applyAlignment="1" applyProtection="1">
      <alignment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167" fontId="19" fillId="0" borderId="0" xfId="0" applyNumberFormat="1" applyFont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0" fontId="1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14" xfId="0" applyFont="1" applyBorder="1" applyAlignment="1" applyProtection="1">
      <alignment horizontal="center" vertical="center" shrinkToFit="1"/>
      <protection hidden="1"/>
    </xf>
    <xf numFmtId="0" fontId="16" fillId="0" borderId="12" xfId="0" applyFont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71" fontId="16" fillId="0" borderId="0" xfId="0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" fontId="16" fillId="0" borderId="0" xfId="0" applyNumberFormat="1" applyFont="1" applyBorder="1" applyAlignment="1" applyProtection="1">
      <alignment horizontal="center" vertical="center" shrinkToFit="1"/>
      <protection hidden="1"/>
    </xf>
    <xf numFmtId="0" fontId="16" fillId="0" borderId="15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168" fontId="12" fillId="0" borderId="0" xfId="0" applyNumberFormat="1" applyFont="1" applyFill="1" applyBorder="1" applyAlignment="1" applyProtection="1">
      <alignment horizontal="center" vertical="center"/>
      <protection hidden="1"/>
    </xf>
    <xf numFmtId="16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27" fillId="0" borderId="0" xfId="0" applyNumberFormat="1" applyFont="1" applyAlignment="1" applyProtection="1">
      <alignment vertical="center"/>
      <protection hidden="1"/>
    </xf>
    <xf numFmtId="0" fontId="27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28" fillId="0" borderId="0" xfId="0" applyNumberFormat="1" applyFont="1" applyBorder="1" applyAlignment="1" applyProtection="1">
      <alignment vertical="center"/>
      <protection hidden="1"/>
    </xf>
    <xf numFmtId="0" fontId="28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0" borderId="1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19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9" fillId="0" borderId="13" xfId="0" applyFont="1" applyFill="1" applyBorder="1" applyAlignment="1" applyProtection="1">
      <alignment horizontal="center" vertical="center" shrinkToFit="1"/>
      <protection hidden="1"/>
    </xf>
    <xf numFmtId="170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 shrinkToFit="1"/>
      <protection hidden="1"/>
    </xf>
    <xf numFmtId="0" fontId="19" fillId="0" borderId="14" xfId="0" applyFont="1" applyBorder="1" applyAlignment="1" applyProtection="1">
      <alignment horizontal="center" vertical="center" shrinkToFit="1"/>
      <protection hidden="1"/>
    </xf>
    <xf numFmtId="0" fontId="19" fillId="0" borderId="12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171" fontId="9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1" fontId="9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164" fontId="19" fillId="0" borderId="0" xfId="0" applyNumberFormat="1" applyFont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168" fontId="19" fillId="0" borderId="0" xfId="0" applyNumberFormat="1" applyFont="1" applyFill="1" applyBorder="1" applyAlignment="1" applyProtection="1">
      <alignment horizontal="center" vertical="center"/>
      <protection hidden="1"/>
    </xf>
    <xf numFmtId="169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3" fillId="0" borderId="0" xfId="0" applyNumberFormat="1" applyFont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0" fillId="0" borderId="16" xfId="51" applyFont="1" applyFill="1" applyBorder="1" applyAlignment="1" applyProtection="1">
      <alignment horizontal="center" vertical="center"/>
      <protection/>
    </xf>
    <xf numFmtId="0" fontId="0" fillId="0" borderId="16" xfId="51" applyFont="1" applyFill="1" applyBorder="1" applyAlignment="1" applyProtection="1">
      <alignment horizontal="center" textRotation="90"/>
      <protection/>
    </xf>
    <xf numFmtId="0" fontId="0" fillId="0" borderId="0" xfId="51" applyFont="1" applyFill="1" applyBorder="1" applyAlignment="1" applyProtection="1">
      <alignment horizontal="center" textRotation="90"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/>
      <protection/>
    </xf>
    <xf numFmtId="0" fontId="0" fillId="0" borderId="16" xfId="51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1" applyFont="1" applyFill="1" applyProtection="1">
      <alignment/>
      <protection/>
    </xf>
    <xf numFmtId="0" fontId="0" fillId="0" borderId="16" xfId="0" applyBorder="1" applyAlignment="1">
      <alignment/>
    </xf>
    <xf numFmtId="172" fontId="33" fillId="0" borderId="0" xfId="0" applyNumberFormat="1" applyFont="1" applyAlignment="1" applyProtection="1">
      <alignment horizontal="center" vertical="center"/>
      <protection hidden="1"/>
    </xf>
    <xf numFmtId="0" fontId="0" fillId="0" borderId="17" xfId="51" applyFont="1" applyFill="1" applyBorder="1" applyAlignment="1" applyProtection="1">
      <alignment horizontal="left"/>
      <protection/>
    </xf>
    <xf numFmtId="0" fontId="0" fillId="34" borderId="16" xfId="51" applyFont="1" applyFill="1" applyBorder="1" applyAlignment="1" applyProtection="1">
      <alignment horizontal="center"/>
      <protection/>
    </xf>
    <xf numFmtId="0" fontId="0" fillId="0" borderId="16" xfId="51" applyFont="1" applyFill="1" applyBorder="1" applyAlignment="1" applyProtection="1">
      <alignment horizontal="center"/>
      <protection/>
    </xf>
    <xf numFmtId="0" fontId="0" fillId="0" borderId="17" xfId="51" applyFont="1" applyFill="1" applyBorder="1" applyProtection="1">
      <alignment/>
      <protection/>
    </xf>
    <xf numFmtId="0" fontId="0" fillId="0" borderId="16" xfId="51" applyFont="1" applyFill="1" applyBorder="1" applyAlignment="1" applyProtection="1">
      <alignment/>
      <protection/>
    </xf>
    <xf numFmtId="173" fontId="0" fillId="0" borderId="16" xfId="51" applyNumberFormat="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horizontal="center"/>
      <protection/>
    </xf>
    <xf numFmtId="172" fontId="0" fillId="0" borderId="16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8" xfId="51" applyFont="1" applyFill="1" applyBorder="1" applyAlignment="1" applyProtection="1">
      <alignment horizontal="left"/>
      <protection/>
    </xf>
    <xf numFmtId="0" fontId="0" fillId="0" borderId="18" xfId="51" applyFont="1" applyFill="1" applyBorder="1" applyProtection="1">
      <alignment/>
      <protection/>
    </xf>
    <xf numFmtId="0" fontId="0" fillId="0" borderId="18" xfId="51" applyFont="1" applyFill="1" applyBorder="1" applyAlignment="1" applyProtection="1">
      <alignment horizontal="right"/>
      <protection/>
    </xf>
    <xf numFmtId="0" fontId="0" fillId="0" borderId="16" xfId="51" applyFont="1" applyFill="1" applyBorder="1" applyAlignment="1" applyProtection="1">
      <alignment horizontal="left"/>
      <protection/>
    </xf>
    <xf numFmtId="0" fontId="0" fillId="0" borderId="19" xfId="51" applyFont="1" applyFill="1" applyBorder="1" applyAlignment="1" applyProtection="1">
      <alignment horizontal="left"/>
      <protection/>
    </xf>
    <xf numFmtId="0" fontId="0" fillId="0" borderId="19" xfId="51" applyFont="1" applyFill="1" applyBorder="1" applyProtection="1">
      <alignment/>
      <protection/>
    </xf>
    <xf numFmtId="0" fontId="0" fillId="0" borderId="20" xfId="5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/>
      <protection hidden="1"/>
    </xf>
    <xf numFmtId="0" fontId="0" fillId="0" borderId="0" xfId="51" applyFont="1" applyFill="1" applyAlignment="1" applyProtection="1">
      <alignment textRotation="90"/>
      <protection/>
    </xf>
    <xf numFmtId="0" fontId="27" fillId="0" borderId="0" xfId="0" applyNumberFormat="1" applyFont="1" applyFill="1" applyBorder="1" applyAlignment="1" applyProtection="1">
      <alignment horizontal="justify" vertical="center"/>
      <protection hidden="1"/>
    </xf>
    <xf numFmtId="0" fontId="2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19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9" fillId="0" borderId="23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left" vertical="center" shrinkToFit="1"/>
      <protection hidden="1"/>
    </xf>
    <xf numFmtId="0" fontId="16" fillId="0" borderId="25" xfId="0" applyFont="1" applyFill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169" fontId="12" fillId="35" borderId="26" xfId="0" applyNumberFormat="1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 shrinkToFit="1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left" vertical="center" shrinkToFit="1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168" fontId="12" fillId="0" borderId="32" xfId="0" applyNumberFormat="1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left" vertical="center" shrinkToFit="1"/>
      <protection hidden="1"/>
    </xf>
    <xf numFmtId="0" fontId="16" fillId="0" borderId="34" xfId="0" applyFont="1" applyFill="1" applyBorder="1" applyAlignment="1" applyProtection="1">
      <alignment horizontal="left" vertical="center" shrinkToFit="1"/>
      <protection hidden="1"/>
    </xf>
    <xf numFmtId="169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6" xfId="0" applyFont="1" applyFill="1" applyBorder="1" applyAlignment="1" applyProtection="1">
      <alignment horizontal="center" vertical="center" shrinkToFit="1"/>
      <protection locked="0"/>
    </xf>
    <xf numFmtId="0" fontId="12" fillId="36" borderId="31" xfId="0" applyFont="1" applyFill="1" applyBorder="1" applyAlignment="1" applyProtection="1">
      <alignment horizontal="center" vertical="center"/>
      <protection hidden="1"/>
    </xf>
    <xf numFmtId="0" fontId="12" fillId="36" borderId="32" xfId="0" applyFont="1" applyFill="1" applyBorder="1" applyAlignment="1" applyProtection="1">
      <alignment horizontal="center" vertical="center"/>
      <protection hidden="1"/>
    </xf>
    <xf numFmtId="0" fontId="12" fillId="36" borderId="37" xfId="0" applyFont="1" applyFill="1" applyBorder="1" applyAlignment="1" applyProtection="1">
      <alignment horizontal="center" vertical="center"/>
      <protection hidden="1"/>
    </xf>
    <xf numFmtId="0" fontId="12" fillId="36" borderId="38" xfId="0" applyFont="1" applyFill="1" applyBorder="1" applyAlignment="1" applyProtection="1">
      <alignment horizontal="center" vertical="center"/>
      <protection hidden="1"/>
    </xf>
    <xf numFmtId="0" fontId="12" fillId="32" borderId="31" xfId="0" applyFont="1" applyFill="1" applyBorder="1" applyAlignment="1" applyProtection="1">
      <alignment horizontal="center" vertical="center"/>
      <protection hidden="1"/>
    </xf>
    <xf numFmtId="0" fontId="12" fillId="32" borderId="32" xfId="0" applyFont="1" applyFill="1" applyBorder="1" applyAlignment="1" applyProtection="1">
      <alignment horizontal="center" vertical="center"/>
      <protection hidden="1"/>
    </xf>
    <xf numFmtId="0" fontId="12" fillId="32" borderId="37" xfId="0" applyFont="1" applyFill="1" applyBorder="1" applyAlignment="1" applyProtection="1">
      <alignment horizontal="center" vertical="center"/>
      <protection hidden="1"/>
    </xf>
    <xf numFmtId="0" fontId="12" fillId="32" borderId="38" xfId="0" applyFont="1" applyFill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 shrinkToFit="1"/>
      <protection hidden="1"/>
    </xf>
    <xf numFmtId="0" fontId="16" fillId="0" borderId="39" xfId="0" applyFont="1" applyBorder="1" applyAlignment="1" applyProtection="1">
      <alignment horizontal="center" vertical="center" shrinkToFit="1"/>
      <protection hidden="1"/>
    </xf>
    <xf numFmtId="1" fontId="16" fillId="0" borderId="40" xfId="0" applyNumberFormat="1" applyFont="1" applyBorder="1" applyAlignment="1" applyProtection="1">
      <alignment horizontal="center" vertical="center" shrinkToFit="1"/>
      <protection hidden="1"/>
    </xf>
    <xf numFmtId="0" fontId="16" fillId="0" borderId="22" xfId="0" applyFont="1" applyBorder="1" applyAlignment="1" applyProtection="1">
      <alignment horizontal="center" vertical="center" shrinkToFit="1"/>
      <protection hidden="1"/>
    </xf>
    <xf numFmtId="0" fontId="16" fillId="0" borderId="14" xfId="0" applyFont="1" applyBorder="1" applyAlignment="1" applyProtection="1">
      <alignment horizontal="center" vertical="center" shrinkToFit="1"/>
      <protection hidden="1"/>
    </xf>
    <xf numFmtId="0" fontId="16" fillId="0" borderId="41" xfId="0" applyFont="1" applyBorder="1" applyAlignment="1" applyProtection="1">
      <alignment horizontal="center" vertical="center" shrinkToFit="1"/>
      <protection hidden="1"/>
    </xf>
    <xf numFmtId="1" fontId="16" fillId="0" borderId="20" xfId="0" applyNumberFormat="1" applyFont="1" applyBorder="1" applyAlignment="1" applyProtection="1">
      <alignment horizontal="center" vertical="center" shrinkToFit="1"/>
      <protection hidden="1"/>
    </xf>
    <xf numFmtId="0" fontId="16" fillId="0" borderId="24" xfId="0" applyFont="1" applyBorder="1" applyAlignment="1" applyProtection="1">
      <alignment horizontal="center" vertical="center" shrinkToFit="1"/>
      <protection hidden="1"/>
    </xf>
    <xf numFmtId="171" fontId="16" fillId="0" borderId="42" xfId="0" applyNumberFormat="1" applyFont="1" applyBorder="1" applyAlignment="1" applyProtection="1">
      <alignment horizontal="center" vertical="center" shrinkToFit="1"/>
      <protection hidden="1"/>
    </xf>
    <xf numFmtId="0" fontId="16" fillId="0" borderId="22" xfId="0" applyFont="1" applyBorder="1" applyAlignment="1" applyProtection="1">
      <alignment horizontal="left" vertical="center" shrinkToFit="1"/>
      <protection hidden="1"/>
    </xf>
    <xf numFmtId="0" fontId="16" fillId="0" borderId="21" xfId="0" applyFont="1" applyBorder="1" applyAlignment="1" applyProtection="1">
      <alignment horizontal="center" vertical="center" shrinkToFit="1"/>
      <protection hidden="1"/>
    </xf>
    <xf numFmtId="0" fontId="16" fillId="0" borderId="43" xfId="0" applyFont="1" applyBorder="1" applyAlignment="1" applyProtection="1">
      <alignment horizontal="center" vertical="center" shrinkToFit="1"/>
      <protection hidden="1"/>
    </xf>
    <xf numFmtId="171" fontId="16" fillId="0" borderId="44" xfId="0" applyNumberFormat="1" applyFont="1" applyBorder="1" applyAlignment="1" applyProtection="1">
      <alignment horizontal="center" vertical="center" shrinkToFit="1"/>
      <protection hidden="1"/>
    </xf>
    <xf numFmtId="0" fontId="16" fillId="0" borderId="24" xfId="0" applyFont="1" applyBorder="1" applyAlignment="1" applyProtection="1">
      <alignment horizontal="left" vertical="center" shrinkToFit="1"/>
      <protection hidden="1"/>
    </xf>
    <xf numFmtId="0" fontId="16" fillId="0" borderId="23" xfId="0" applyFont="1" applyBorder="1" applyAlignment="1" applyProtection="1">
      <alignment horizontal="center" vertical="center" shrinkToFit="1"/>
      <protection hidden="1"/>
    </xf>
    <xf numFmtId="0" fontId="16" fillId="0" borderId="16" xfId="0" applyFont="1" applyBorder="1" applyAlignment="1" applyProtection="1">
      <alignment horizontal="center" vertical="center" shrinkToFit="1"/>
      <protection hidden="1"/>
    </xf>
    <xf numFmtId="0" fontId="16" fillId="0" borderId="11" xfId="0" applyFont="1" applyBorder="1" applyAlignment="1" applyProtection="1">
      <alignment horizontal="center" vertical="center" shrinkToFit="1"/>
      <protection hidden="1"/>
    </xf>
    <xf numFmtId="0" fontId="16" fillId="0" borderId="34" xfId="0" applyFont="1" applyBorder="1" applyAlignment="1" applyProtection="1">
      <alignment horizontal="center" vertical="center" shrinkToFit="1"/>
      <protection hidden="1"/>
    </xf>
    <xf numFmtId="1" fontId="16" fillId="0" borderId="33" xfId="0" applyNumberFormat="1" applyFont="1" applyBorder="1" applyAlignment="1" applyProtection="1">
      <alignment horizontal="center" vertical="center" shrinkToFit="1"/>
      <protection hidden="1"/>
    </xf>
    <xf numFmtId="0" fontId="16" fillId="0" borderId="30" xfId="0" applyFont="1" applyBorder="1" applyAlignment="1" applyProtection="1">
      <alignment horizontal="center" vertical="center" shrinkToFit="1"/>
      <protection hidden="1"/>
    </xf>
    <xf numFmtId="171" fontId="16" fillId="0" borderId="45" xfId="0" applyNumberFormat="1" applyFont="1" applyBorder="1" applyAlignment="1" applyProtection="1">
      <alignment horizontal="center" vertical="center" shrinkToFit="1"/>
      <protection hidden="1"/>
    </xf>
    <xf numFmtId="0" fontId="16" fillId="0" borderId="30" xfId="0" applyFont="1" applyBorder="1" applyAlignment="1" applyProtection="1">
      <alignment horizontal="left" vertical="center" shrinkToFit="1"/>
      <protection hidden="1"/>
    </xf>
    <xf numFmtId="0" fontId="16" fillId="0" borderId="29" xfId="0" applyFont="1" applyBorder="1" applyAlignment="1" applyProtection="1">
      <alignment horizontal="center" vertical="center" shrinkToFit="1"/>
      <protection hidden="1"/>
    </xf>
    <xf numFmtId="0" fontId="16" fillId="0" borderId="46" xfId="0" applyFont="1" applyBorder="1" applyAlignment="1" applyProtection="1">
      <alignment horizontal="center" vertical="center" shrinkToFit="1"/>
      <protection hidden="1"/>
    </xf>
    <xf numFmtId="1" fontId="16" fillId="0" borderId="26" xfId="0" applyNumberFormat="1" applyFont="1" applyBorder="1" applyAlignment="1" applyProtection="1">
      <alignment horizontal="center" vertical="center" shrinkToFit="1"/>
      <protection hidden="1"/>
    </xf>
    <xf numFmtId="0" fontId="12" fillId="37" borderId="38" xfId="0" applyFont="1" applyFill="1" applyBorder="1" applyAlignment="1" applyProtection="1">
      <alignment horizontal="center" vertical="center" shrinkToFit="1"/>
      <protection hidden="1"/>
    </xf>
    <xf numFmtId="0" fontId="12" fillId="37" borderId="47" xfId="0" applyFont="1" applyFill="1" applyBorder="1" applyAlignment="1" applyProtection="1">
      <alignment horizontal="center" vertical="center" shrinkToFit="1"/>
      <protection hidden="1"/>
    </xf>
    <xf numFmtId="0" fontId="12" fillId="37" borderId="32" xfId="0" applyFont="1" applyFill="1" applyBorder="1" applyAlignment="1" applyProtection="1">
      <alignment horizontal="center" vertical="center" shrinkToFit="1"/>
      <protection hidden="1"/>
    </xf>
    <xf numFmtId="0" fontId="12" fillId="37" borderId="37" xfId="0" applyFont="1" applyFill="1" applyBorder="1" applyAlignment="1" applyProtection="1">
      <alignment horizontal="center" vertical="center" shrinkToFit="1"/>
      <protection hidden="1"/>
    </xf>
    <xf numFmtId="0" fontId="12" fillId="37" borderId="48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Border="1" applyAlignment="1" applyProtection="1">
      <alignment horizontal="center" vertical="center" shrinkToFit="1"/>
      <protection hidden="1"/>
    </xf>
    <xf numFmtId="0" fontId="16" fillId="0" borderId="27" xfId="0" applyFont="1" applyBorder="1" applyAlignment="1" applyProtection="1">
      <alignment horizontal="center" vertical="center" shrinkToFit="1"/>
      <protection hidden="1"/>
    </xf>
    <xf numFmtId="0" fontId="12" fillId="38" borderId="37" xfId="0" applyFont="1" applyFill="1" applyBorder="1" applyAlignment="1" applyProtection="1">
      <alignment horizontal="center" vertical="center" shrinkToFit="1"/>
      <protection hidden="1"/>
    </xf>
    <xf numFmtId="0" fontId="12" fillId="38" borderId="48" xfId="0" applyFont="1" applyFill="1" applyBorder="1" applyAlignment="1" applyProtection="1">
      <alignment horizontal="center" vertical="center" shrinkToFit="1"/>
      <protection hidden="1"/>
    </xf>
    <xf numFmtId="0" fontId="12" fillId="38" borderId="38" xfId="0" applyFont="1" applyFill="1" applyBorder="1" applyAlignment="1" applyProtection="1">
      <alignment horizontal="center" vertical="center" shrinkToFit="1"/>
      <protection hidden="1"/>
    </xf>
    <xf numFmtId="0" fontId="12" fillId="38" borderId="47" xfId="0" applyFont="1" applyFill="1" applyBorder="1" applyAlignment="1" applyProtection="1">
      <alignment horizontal="center" vertical="center" shrinkToFit="1"/>
      <protection hidden="1"/>
    </xf>
    <xf numFmtId="0" fontId="12" fillId="38" borderId="32" xfId="0" applyFont="1" applyFill="1" applyBorder="1" applyAlignment="1" applyProtection="1">
      <alignment horizontal="center" vertical="center" shrinkToFit="1"/>
      <protection hidden="1"/>
    </xf>
    <xf numFmtId="169" fontId="16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Fill="1" applyBorder="1" applyAlignment="1" applyProtection="1">
      <alignment horizontal="center" vertical="center" shrinkToFit="1"/>
      <protection hidden="1"/>
    </xf>
    <xf numFmtId="0" fontId="16" fillId="0" borderId="43" xfId="0" applyFont="1" applyFill="1" applyBorder="1" applyAlignment="1" applyProtection="1">
      <alignment horizontal="center" vertical="center" shrinkToFit="1"/>
      <protection hidden="1"/>
    </xf>
    <xf numFmtId="168" fontId="16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6" xfId="0" applyFont="1" applyFill="1" applyBorder="1" applyAlignment="1" applyProtection="1">
      <alignment horizontal="left" vertical="center" shrinkToFit="1"/>
      <protection hidden="1"/>
    </xf>
    <xf numFmtId="0" fontId="16" fillId="0" borderId="27" xfId="0" applyFont="1" applyFill="1" applyBorder="1" applyAlignment="1" applyProtection="1">
      <alignment horizontal="left" vertical="center" shrinkToFit="1"/>
      <protection hidden="1"/>
    </xf>
    <xf numFmtId="169" fontId="16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50" xfId="0" applyFont="1" applyFill="1" applyBorder="1" applyAlignment="1" applyProtection="1">
      <alignment horizontal="center" vertical="center" shrinkToFit="1"/>
      <protection hidden="1"/>
    </xf>
    <xf numFmtId="0" fontId="16" fillId="0" borderId="19" xfId="0" applyFont="1" applyFill="1" applyBorder="1" applyAlignment="1" applyProtection="1">
      <alignment horizontal="center" vertical="center" shrinkToFit="1"/>
      <protection hidden="1"/>
    </xf>
    <xf numFmtId="168" fontId="16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49" xfId="0" applyFont="1" applyFill="1" applyBorder="1" applyAlignment="1" applyProtection="1">
      <alignment horizontal="left" vertical="center" shrinkToFit="1"/>
      <protection hidden="1"/>
    </xf>
    <xf numFmtId="0" fontId="16" fillId="0" borderId="51" xfId="0" applyFont="1" applyFill="1" applyBorder="1" applyAlignment="1" applyProtection="1">
      <alignment horizontal="left" vertical="center" shrinkToFit="1"/>
      <protection hidden="1"/>
    </xf>
    <xf numFmtId="0" fontId="16" fillId="0" borderId="52" xfId="0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Fill="1" applyBorder="1" applyAlignment="1" applyProtection="1">
      <alignment horizontal="center" vertical="center" shrinkToFit="1"/>
      <protection hidden="1"/>
    </xf>
    <xf numFmtId="0" fontId="16" fillId="0" borderId="46" xfId="0" applyFont="1" applyFill="1" applyBorder="1" applyAlignment="1" applyProtection="1">
      <alignment horizontal="center" vertical="center" shrinkToFit="1"/>
      <protection hidden="1"/>
    </xf>
    <xf numFmtId="168" fontId="16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12" fillId="34" borderId="31" xfId="0" applyFont="1" applyFill="1" applyBorder="1" applyAlignment="1" applyProtection="1">
      <alignment horizontal="center" vertical="center"/>
      <protection hidden="1"/>
    </xf>
    <xf numFmtId="0" fontId="12" fillId="34" borderId="32" xfId="0" applyFont="1" applyFill="1" applyBorder="1" applyAlignment="1" applyProtection="1">
      <alignment horizontal="center" vertical="center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left" vertical="center" shrinkToFit="1"/>
      <protection locked="0"/>
    </xf>
    <xf numFmtId="0" fontId="19" fillId="0" borderId="28" xfId="0" applyFont="1" applyBorder="1" applyAlignment="1" applyProtection="1">
      <alignment horizontal="left" vertical="center" shrinkToFit="1"/>
      <protection locked="0"/>
    </xf>
    <xf numFmtId="0" fontId="19" fillId="0" borderId="0" xfId="0" applyFont="1" applyBorder="1" applyAlignment="1" applyProtection="1">
      <alignment horizontal="right" vertical="center"/>
      <protection hidden="1"/>
    </xf>
    <xf numFmtId="165" fontId="20" fillId="0" borderId="0" xfId="0" applyNumberFormat="1" applyFont="1" applyBorder="1" applyAlignment="1" applyProtection="1">
      <alignment horizontal="center" vertical="center"/>
      <protection locked="0"/>
    </xf>
    <xf numFmtId="0" fontId="19" fillId="38" borderId="38" xfId="0" applyFont="1" applyFill="1" applyBorder="1" applyAlignment="1" applyProtection="1">
      <alignment horizontal="center" vertical="center"/>
      <protection hidden="1"/>
    </xf>
    <xf numFmtId="0" fontId="19" fillId="37" borderId="38" xfId="0" applyFont="1" applyFill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left" vertical="center" shrinkToFit="1"/>
      <protection locked="0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65" fontId="20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65" fontId="19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left" vertical="center" shrinkToFit="1"/>
      <protection hidden="1"/>
    </xf>
    <xf numFmtId="0" fontId="19" fillId="0" borderId="24" xfId="0" applyFont="1" applyBorder="1" applyAlignment="1" applyProtection="1">
      <alignment horizontal="left" vertical="center" shrinkToFit="1"/>
      <protection hidden="1"/>
    </xf>
    <xf numFmtId="0" fontId="19" fillId="0" borderId="25" xfId="0" applyFont="1" applyFill="1" applyBorder="1" applyAlignment="1" applyProtection="1">
      <alignment horizontal="center" vertical="center" shrinkToFit="1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169" fontId="19" fillId="35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28" xfId="0" applyFont="1" applyFill="1" applyBorder="1" applyAlignment="1" applyProtection="1">
      <alignment horizontal="center" vertical="center" shrinkToFit="1"/>
      <protection hidden="1"/>
    </xf>
    <xf numFmtId="0" fontId="19" fillId="0" borderId="30" xfId="0" applyFont="1" applyBorder="1" applyAlignment="1" applyProtection="1">
      <alignment horizontal="left" vertical="center" shrinkToFit="1"/>
      <protection hidden="1"/>
    </xf>
    <xf numFmtId="0" fontId="19" fillId="0" borderId="31" xfId="0" applyFont="1" applyFill="1" applyBorder="1" applyAlignment="1" applyProtection="1">
      <alignment horizontal="center" vertical="center"/>
      <protection hidden="1"/>
    </xf>
    <xf numFmtId="168" fontId="19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Font="1" applyFill="1" applyBorder="1" applyAlignment="1" applyProtection="1">
      <alignment horizontal="left" vertical="center" shrinkToFit="1"/>
      <protection hidden="1"/>
    </xf>
    <xf numFmtId="0" fontId="19" fillId="0" borderId="34" xfId="0" applyFont="1" applyFill="1" applyBorder="1" applyAlignment="1" applyProtection="1">
      <alignment horizontal="left" vertical="center" shrinkToFit="1"/>
      <protection hidden="1"/>
    </xf>
    <xf numFmtId="169" fontId="19" fillId="0" borderId="35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36" xfId="0" applyFont="1" applyFill="1" applyBorder="1" applyAlignment="1" applyProtection="1">
      <alignment horizontal="center" vertical="center" shrinkToFit="1"/>
      <protection hidden="1"/>
    </xf>
    <xf numFmtId="0" fontId="19" fillId="36" borderId="31" xfId="0" applyFont="1" applyFill="1" applyBorder="1" applyAlignment="1" applyProtection="1">
      <alignment horizontal="center" vertical="center"/>
      <protection hidden="1"/>
    </xf>
    <xf numFmtId="0" fontId="19" fillId="36" borderId="32" xfId="0" applyFont="1" applyFill="1" applyBorder="1" applyAlignment="1" applyProtection="1">
      <alignment horizontal="center" vertical="center"/>
      <protection hidden="1"/>
    </xf>
    <xf numFmtId="0" fontId="19" fillId="36" borderId="37" xfId="0" applyFont="1" applyFill="1" applyBorder="1" applyAlignment="1" applyProtection="1">
      <alignment horizontal="center" vertical="center"/>
      <protection hidden="1"/>
    </xf>
    <xf numFmtId="0" fontId="19" fillId="36" borderId="38" xfId="0" applyFont="1" applyFill="1" applyBorder="1" applyAlignment="1" applyProtection="1">
      <alignment horizontal="center" vertical="center"/>
      <protection hidden="1"/>
    </xf>
    <xf numFmtId="0" fontId="19" fillId="39" borderId="31" xfId="0" applyFont="1" applyFill="1" applyBorder="1" applyAlignment="1" applyProtection="1">
      <alignment horizontal="center" vertical="center"/>
      <protection hidden="1"/>
    </xf>
    <xf numFmtId="0" fontId="19" fillId="39" borderId="32" xfId="0" applyFont="1" applyFill="1" applyBorder="1" applyAlignment="1" applyProtection="1">
      <alignment horizontal="center" vertical="center"/>
      <protection hidden="1"/>
    </xf>
    <xf numFmtId="0" fontId="19" fillId="39" borderId="37" xfId="0" applyFont="1" applyFill="1" applyBorder="1" applyAlignment="1" applyProtection="1">
      <alignment horizontal="center" vertical="center"/>
      <protection hidden="1"/>
    </xf>
    <xf numFmtId="0" fontId="19" fillId="39" borderId="38" xfId="0" applyFont="1" applyFill="1" applyBorder="1" applyAlignment="1" applyProtection="1">
      <alignment horizontal="center" vertical="center"/>
      <protection hidden="1"/>
    </xf>
    <xf numFmtId="0" fontId="19" fillId="32" borderId="31" xfId="0" applyFont="1" applyFill="1" applyBorder="1" applyAlignment="1" applyProtection="1">
      <alignment horizontal="center" vertical="center"/>
      <protection hidden="1"/>
    </xf>
    <xf numFmtId="0" fontId="19" fillId="32" borderId="32" xfId="0" applyFont="1" applyFill="1" applyBorder="1" applyAlignment="1" applyProtection="1">
      <alignment horizontal="center" vertical="center"/>
      <protection hidden="1"/>
    </xf>
    <xf numFmtId="0" fontId="19" fillId="32" borderId="37" xfId="0" applyFont="1" applyFill="1" applyBorder="1" applyAlignment="1" applyProtection="1">
      <alignment horizontal="center" vertical="center"/>
      <protection hidden="1"/>
    </xf>
    <xf numFmtId="0" fontId="19" fillId="32" borderId="38" xfId="0" applyFont="1" applyFill="1" applyBorder="1" applyAlignment="1" applyProtection="1">
      <alignment horizontal="center" vertical="center"/>
      <protection hidden="1"/>
    </xf>
    <xf numFmtId="165" fontId="19" fillId="0" borderId="0" xfId="0" applyNumberFormat="1" applyFont="1" applyBorder="1" applyAlignment="1" applyProtection="1">
      <alignment horizontal="center" vertical="center"/>
      <protection hidden="1"/>
    </xf>
    <xf numFmtId="164" fontId="19" fillId="0" borderId="0" xfId="0" applyNumberFormat="1" applyFont="1" applyBorder="1" applyAlignment="1" applyProtection="1">
      <alignment horizontal="center" vertical="center"/>
      <protection hidden="1"/>
    </xf>
    <xf numFmtId="20" fontId="19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65" fontId="19" fillId="0" borderId="0" xfId="0" applyNumberFormat="1" applyFont="1" applyBorder="1" applyAlignment="1" applyProtection="1">
      <alignment horizontal="left" vertical="center"/>
      <protection hidden="1"/>
    </xf>
    <xf numFmtId="0" fontId="19" fillId="0" borderId="12" xfId="0" applyFont="1" applyBorder="1" applyAlignment="1" applyProtection="1">
      <alignment horizontal="center" vertical="center" shrinkToFit="1"/>
      <protection hidden="1"/>
    </xf>
    <xf numFmtId="0" fontId="19" fillId="0" borderId="27" xfId="0" applyFont="1" applyBorder="1" applyAlignment="1" applyProtection="1">
      <alignment horizontal="center" vertical="center" shrinkToFit="1"/>
      <protection hidden="1"/>
    </xf>
    <xf numFmtId="1" fontId="19" fillId="0" borderId="26" xfId="0" applyNumberFormat="1" applyFont="1" applyBorder="1" applyAlignment="1" applyProtection="1">
      <alignment horizontal="center" vertical="center" shrinkToFit="1"/>
      <protection hidden="1"/>
    </xf>
    <xf numFmtId="0" fontId="19" fillId="0" borderId="22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 shrinkToFit="1"/>
      <protection hidden="1"/>
    </xf>
    <xf numFmtId="0" fontId="19" fillId="34" borderId="22" xfId="0" applyFont="1" applyFill="1" applyBorder="1" applyAlignment="1" applyProtection="1">
      <alignment horizontal="center" vertical="center" shrinkToFit="1"/>
      <protection hidden="1"/>
    </xf>
    <xf numFmtId="0" fontId="19" fillId="0" borderId="21" xfId="0" applyFont="1" applyBorder="1" applyAlignment="1" applyProtection="1">
      <alignment horizontal="center" vertical="center" shrinkToFit="1"/>
      <protection hidden="1"/>
    </xf>
    <xf numFmtId="0" fontId="19" fillId="0" borderId="14" xfId="0" applyFont="1" applyBorder="1" applyAlignment="1" applyProtection="1">
      <alignment horizontal="center" vertical="center" shrinkToFit="1"/>
      <protection hidden="1"/>
    </xf>
    <xf numFmtId="0" fontId="19" fillId="0" borderId="41" xfId="0" applyFont="1" applyBorder="1" applyAlignment="1" applyProtection="1">
      <alignment horizontal="center" vertical="center" shrinkToFit="1"/>
      <protection hidden="1"/>
    </xf>
    <xf numFmtId="1" fontId="19" fillId="0" borderId="20" xfId="0" applyNumberFormat="1" applyFont="1" applyBorder="1" applyAlignment="1" applyProtection="1">
      <alignment horizontal="center" vertical="center" shrinkToFit="1"/>
      <protection hidden="1"/>
    </xf>
    <xf numFmtId="0" fontId="19" fillId="0" borderId="24" xfId="0" applyFont="1" applyBorder="1" applyAlignment="1" applyProtection="1">
      <alignment horizontal="center" vertical="center" shrinkToFit="1"/>
      <protection hidden="1"/>
    </xf>
    <xf numFmtId="0" fontId="19" fillId="34" borderId="16" xfId="0" applyFont="1" applyFill="1" applyBorder="1" applyAlignment="1" applyProtection="1">
      <alignment horizontal="center" vertical="center"/>
      <protection hidden="1"/>
    </xf>
    <xf numFmtId="171" fontId="19" fillId="0" borderId="42" xfId="0" applyNumberFormat="1" applyFont="1" applyBorder="1" applyAlignment="1" applyProtection="1">
      <alignment horizontal="center" vertical="center" shrinkToFit="1"/>
      <protection hidden="1"/>
    </xf>
    <xf numFmtId="0" fontId="19" fillId="34" borderId="16" xfId="0" applyFont="1" applyFill="1" applyBorder="1" applyAlignment="1" applyProtection="1">
      <alignment horizontal="center" vertical="center" shrinkToFit="1"/>
      <protection hidden="1"/>
    </xf>
    <xf numFmtId="0" fontId="19" fillId="0" borderId="23" xfId="0" applyFont="1" applyBorder="1" applyAlignment="1" applyProtection="1">
      <alignment horizontal="center" vertical="center" shrinkToFit="1"/>
      <protection hidden="1"/>
    </xf>
    <xf numFmtId="0" fontId="19" fillId="0" borderId="16" xfId="0" applyFont="1" applyBorder="1" applyAlignment="1" applyProtection="1">
      <alignment horizontal="center" vertical="center" shrinkToFit="1"/>
      <protection hidden="1"/>
    </xf>
    <xf numFmtId="171" fontId="19" fillId="0" borderId="44" xfId="0" applyNumberFormat="1" applyFont="1" applyBorder="1" applyAlignment="1" applyProtection="1">
      <alignment horizontal="center" vertical="center" shrinkToFit="1"/>
      <protection hidden="1"/>
    </xf>
    <xf numFmtId="0" fontId="19" fillId="0" borderId="11" xfId="0" applyFont="1" applyBorder="1" applyAlignment="1" applyProtection="1">
      <alignment horizontal="center" vertical="center" shrinkToFit="1"/>
      <protection hidden="1"/>
    </xf>
    <xf numFmtId="0" fontId="19" fillId="0" borderId="34" xfId="0" applyFont="1" applyBorder="1" applyAlignment="1" applyProtection="1">
      <alignment horizontal="center" vertical="center" shrinkToFit="1"/>
      <protection hidden="1"/>
    </xf>
    <xf numFmtId="1" fontId="19" fillId="0" borderId="33" xfId="0" applyNumberFormat="1" applyFont="1" applyBorder="1" applyAlignment="1" applyProtection="1">
      <alignment horizontal="center" vertical="center" shrinkToFit="1"/>
      <protection hidden="1"/>
    </xf>
    <xf numFmtId="0" fontId="19" fillId="0" borderId="30" xfId="0" applyFont="1" applyBorder="1" applyAlignment="1" applyProtection="1">
      <alignment horizontal="center" vertical="center" shrinkToFit="1"/>
      <protection hidden="1"/>
    </xf>
    <xf numFmtId="0" fontId="19" fillId="0" borderId="46" xfId="0" applyFont="1" applyBorder="1" applyAlignment="1" applyProtection="1">
      <alignment horizontal="center" vertical="center" shrinkToFit="1"/>
      <protection hidden="1"/>
    </xf>
    <xf numFmtId="0" fontId="19" fillId="0" borderId="29" xfId="0" applyFont="1" applyBorder="1" applyAlignment="1" applyProtection="1">
      <alignment horizontal="center" vertical="center" shrinkToFit="1"/>
      <protection hidden="1"/>
    </xf>
    <xf numFmtId="171" fontId="19" fillId="0" borderId="45" xfId="0" applyNumberFormat="1" applyFont="1" applyBorder="1" applyAlignment="1" applyProtection="1">
      <alignment horizontal="center" vertical="center" shrinkToFit="1"/>
      <protection hidden="1"/>
    </xf>
    <xf numFmtId="0" fontId="19" fillId="34" borderId="29" xfId="0" applyFont="1" applyFill="1" applyBorder="1" applyAlignment="1" applyProtection="1">
      <alignment horizontal="center" vertical="center" shrinkToFit="1"/>
      <protection hidden="1"/>
    </xf>
    <xf numFmtId="0" fontId="19" fillId="37" borderId="32" xfId="0" applyFont="1" applyFill="1" applyBorder="1" applyAlignment="1" applyProtection="1">
      <alignment horizontal="center" vertical="center" shrinkToFit="1"/>
      <protection hidden="1"/>
    </xf>
    <xf numFmtId="0" fontId="19" fillId="37" borderId="37" xfId="0" applyFont="1" applyFill="1" applyBorder="1" applyAlignment="1" applyProtection="1">
      <alignment horizontal="center" vertical="center" shrinkToFit="1"/>
      <protection hidden="1"/>
    </xf>
    <xf numFmtId="0" fontId="19" fillId="37" borderId="48" xfId="0" applyFont="1" applyFill="1" applyBorder="1" applyAlignment="1" applyProtection="1">
      <alignment horizontal="center" vertical="center" shrinkToFit="1"/>
      <protection hidden="1"/>
    </xf>
    <xf numFmtId="0" fontId="21" fillId="37" borderId="31" xfId="0" applyFont="1" applyFill="1" applyBorder="1" applyAlignment="1" applyProtection="1">
      <alignment horizontal="center" textRotation="90"/>
      <protection hidden="1"/>
    </xf>
    <xf numFmtId="0" fontId="21" fillId="37" borderId="32" xfId="0" applyFont="1" applyFill="1" applyBorder="1" applyAlignment="1" applyProtection="1">
      <alignment horizontal="center" textRotation="90"/>
      <protection hidden="1"/>
    </xf>
    <xf numFmtId="0" fontId="21" fillId="37" borderId="48" xfId="0" applyFont="1" applyFill="1" applyBorder="1" applyAlignment="1" applyProtection="1">
      <alignment horizontal="center" textRotation="90"/>
      <protection hidden="1"/>
    </xf>
    <xf numFmtId="0" fontId="32" fillId="0" borderId="54" xfId="0" applyFont="1" applyBorder="1" applyAlignment="1" applyProtection="1">
      <alignment horizontal="center" vertical="center"/>
      <protection hidden="1"/>
    </xf>
    <xf numFmtId="0" fontId="32" fillId="0" borderId="55" xfId="0" applyFont="1" applyBorder="1" applyAlignment="1" applyProtection="1">
      <alignment horizontal="center" vertical="center"/>
      <protection hidden="1"/>
    </xf>
    <xf numFmtId="0" fontId="19" fillId="37" borderId="38" xfId="0" applyFont="1" applyFill="1" applyBorder="1" applyAlignment="1" applyProtection="1">
      <alignment horizontal="center" vertical="center" shrinkToFit="1"/>
      <protection hidden="1"/>
    </xf>
    <xf numFmtId="0" fontId="19" fillId="37" borderId="47" xfId="0" applyFont="1" applyFill="1" applyBorder="1" applyAlignment="1" applyProtection="1">
      <alignment horizontal="center" vertical="center" shrinkToFit="1"/>
      <protection hidden="1"/>
    </xf>
    <xf numFmtId="0" fontId="19" fillId="38" borderId="48" xfId="0" applyFont="1" applyFill="1" applyBorder="1" applyAlignment="1" applyProtection="1">
      <alignment horizontal="center" vertical="center" shrinkToFit="1"/>
      <protection hidden="1"/>
    </xf>
    <xf numFmtId="0" fontId="19" fillId="38" borderId="47" xfId="0" applyFont="1" applyFill="1" applyBorder="1" applyAlignment="1" applyProtection="1">
      <alignment horizontal="center" vertical="center" shrinkToFit="1"/>
      <protection hidden="1"/>
    </xf>
    <xf numFmtId="0" fontId="19" fillId="38" borderId="32" xfId="0" applyFont="1" applyFill="1" applyBorder="1" applyAlignment="1" applyProtection="1">
      <alignment horizontal="center" vertical="center" shrinkToFit="1"/>
      <protection hidden="1"/>
    </xf>
    <xf numFmtId="0" fontId="19" fillId="38" borderId="37" xfId="0" applyFont="1" applyFill="1" applyBorder="1" applyAlignment="1" applyProtection="1">
      <alignment horizontal="center" vertical="center" shrinkToFit="1"/>
      <protection hidden="1"/>
    </xf>
    <xf numFmtId="0" fontId="21" fillId="38" borderId="31" xfId="0" applyFont="1" applyFill="1" applyBorder="1" applyAlignment="1" applyProtection="1">
      <alignment horizontal="center" textRotation="90"/>
      <protection hidden="1"/>
    </xf>
    <xf numFmtId="0" fontId="21" fillId="38" borderId="32" xfId="0" applyFont="1" applyFill="1" applyBorder="1" applyAlignment="1" applyProtection="1">
      <alignment horizontal="center" textRotation="90"/>
      <protection hidden="1"/>
    </xf>
    <xf numFmtId="0" fontId="21" fillId="38" borderId="48" xfId="0" applyFont="1" applyFill="1" applyBorder="1" applyAlignment="1" applyProtection="1">
      <alignment horizontal="center" textRotation="90"/>
      <protection hidden="1"/>
    </xf>
    <xf numFmtId="0" fontId="19" fillId="38" borderId="38" xfId="0" applyFont="1" applyFill="1" applyBorder="1" applyAlignment="1" applyProtection="1">
      <alignment horizontal="center" vertical="center" shrinkToFit="1"/>
      <protection hidden="1"/>
    </xf>
    <xf numFmtId="0" fontId="19" fillId="0" borderId="56" xfId="0" applyFont="1" applyFill="1" applyBorder="1" applyAlignment="1" applyProtection="1">
      <alignment horizontal="center" vertical="center" shrinkToFit="1"/>
      <protection hidden="1"/>
    </xf>
    <xf numFmtId="0" fontId="19" fillId="0" borderId="21" xfId="0" applyFont="1" applyFill="1" applyBorder="1" applyAlignment="1" applyProtection="1">
      <alignment horizontal="center" vertical="center" shrinkToFit="1"/>
      <protection hidden="1"/>
    </xf>
    <xf numFmtId="0" fontId="19" fillId="0" borderId="43" xfId="0" applyFont="1" applyFill="1" applyBorder="1" applyAlignment="1" applyProtection="1">
      <alignment horizontal="center" vertical="center" shrinkToFit="1"/>
      <protection hidden="1"/>
    </xf>
    <xf numFmtId="168" fontId="19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26" xfId="0" applyFont="1" applyFill="1" applyBorder="1" applyAlignment="1" applyProtection="1">
      <alignment horizontal="left" vertical="center" shrinkToFit="1"/>
      <protection hidden="1"/>
    </xf>
    <xf numFmtId="0" fontId="19" fillId="0" borderId="27" xfId="0" applyFont="1" applyFill="1" applyBorder="1" applyAlignment="1" applyProtection="1">
      <alignment horizontal="left" vertical="center" shrinkToFit="1"/>
      <protection hidden="1"/>
    </xf>
    <xf numFmtId="169" fontId="19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52" xfId="0" applyFont="1" applyFill="1" applyBorder="1" applyAlignment="1" applyProtection="1">
      <alignment horizontal="center" vertical="center" shrinkToFit="1"/>
      <protection hidden="1"/>
    </xf>
    <xf numFmtId="0" fontId="19" fillId="0" borderId="50" xfId="0" applyFont="1" applyFill="1" applyBorder="1" applyAlignment="1" applyProtection="1">
      <alignment horizontal="center" vertical="center" shrinkToFit="1"/>
      <protection hidden="1"/>
    </xf>
    <xf numFmtId="0" fontId="19" fillId="0" borderId="19" xfId="0" applyFont="1" applyFill="1" applyBorder="1" applyAlignment="1" applyProtection="1">
      <alignment horizontal="center" vertical="center" shrinkToFit="1"/>
      <protection hidden="1"/>
    </xf>
    <xf numFmtId="168" fontId="19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49" xfId="0" applyFont="1" applyFill="1" applyBorder="1" applyAlignment="1" applyProtection="1">
      <alignment horizontal="left" vertical="center" shrinkToFit="1"/>
      <protection hidden="1"/>
    </xf>
    <xf numFmtId="0" fontId="19" fillId="0" borderId="51" xfId="0" applyFont="1" applyFill="1" applyBorder="1" applyAlignment="1" applyProtection="1">
      <alignment horizontal="left" vertical="center" shrinkToFit="1"/>
      <protection hidden="1"/>
    </xf>
    <xf numFmtId="169" fontId="19" fillId="0" borderId="49" xfId="0" applyNumberFormat="1" applyFont="1" applyFill="1" applyBorder="1" applyAlignment="1" applyProtection="1">
      <alignment horizontal="right" vertical="center" shrinkToFit="1"/>
      <protection hidden="1"/>
    </xf>
    <xf numFmtId="169" fontId="19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57" xfId="0" applyFont="1" applyFill="1" applyBorder="1" applyAlignment="1" applyProtection="1">
      <alignment horizontal="center" vertical="center" shrinkToFit="1"/>
      <protection hidden="1"/>
    </xf>
    <xf numFmtId="0" fontId="19" fillId="34" borderId="31" xfId="0" applyFont="1" applyFill="1" applyBorder="1" applyAlignment="1" applyProtection="1">
      <alignment horizontal="center" vertical="center"/>
      <protection hidden="1"/>
    </xf>
    <xf numFmtId="0" fontId="19" fillId="34" borderId="32" xfId="0" applyFont="1" applyFill="1" applyBorder="1" applyAlignment="1" applyProtection="1">
      <alignment horizontal="center" vertical="center"/>
      <protection hidden="1"/>
    </xf>
    <xf numFmtId="0" fontId="19" fillId="34" borderId="37" xfId="0" applyFont="1" applyFill="1" applyBorder="1" applyAlignment="1" applyProtection="1">
      <alignment horizontal="center" vertical="center"/>
      <protection hidden="1"/>
    </xf>
    <xf numFmtId="0" fontId="19" fillId="0" borderId="29" xfId="0" applyFont="1" applyFill="1" applyBorder="1" applyAlignment="1" applyProtection="1">
      <alignment horizontal="center" vertical="center" shrinkToFit="1"/>
      <protection hidden="1"/>
    </xf>
    <xf numFmtId="0" fontId="19" fillId="0" borderId="46" xfId="0" applyFont="1" applyFill="1" applyBorder="1" applyAlignment="1" applyProtection="1">
      <alignment horizontal="center" vertical="center" shrinkToFit="1"/>
      <protection hidden="1"/>
    </xf>
    <xf numFmtId="168" fontId="19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53" xfId="0" applyFont="1" applyBorder="1" applyAlignment="1" applyProtection="1">
      <alignment horizontal="left" vertical="center" shrinkToFit="1"/>
      <protection hidden="1"/>
    </xf>
    <xf numFmtId="0" fontId="19" fillId="0" borderId="28" xfId="0" applyFont="1" applyBorder="1" applyAlignment="1" applyProtection="1">
      <alignment horizontal="left" vertical="center" shrinkToFit="1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left" vertical="center" shrinkToFit="1"/>
      <protection hidden="1"/>
    </xf>
    <xf numFmtId="2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5" fontId="12" fillId="0" borderId="0" xfId="0" applyNumberFormat="1" applyFont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12" fillId="0" borderId="0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4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76200</xdr:colOff>
      <xdr:row>1</xdr:row>
      <xdr:rowOff>66675</xdr:rowOff>
    </xdr:from>
    <xdr:to>
      <xdr:col>59</xdr:col>
      <xdr:colOff>142875</xdr:colOff>
      <xdr:row>9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61925"/>
          <a:ext cx="14954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C233"/>
  <sheetViews>
    <sheetView showGridLines="0" showRowColHeaders="0" tabSelected="1" zoomScalePageLayoutView="0" workbookViewId="0" topLeftCell="A52">
      <selection activeCell="AJ78" sqref="AJ78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0" style="2" hidden="1" customWidth="1"/>
    <col min="72" max="72" width="0" style="3" hidden="1" customWidth="1"/>
    <col min="73" max="75" width="0" style="4" hidden="1" customWidth="1"/>
    <col min="76" max="76" width="0" style="3" hidden="1" customWidth="1"/>
    <col min="77" max="81" width="0" style="4" hidden="1" customWidth="1"/>
    <col min="82" max="86" width="0" style="2" hidden="1" customWidth="1"/>
    <col min="87" max="90" width="0" style="5" hidden="1" customWidth="1"/>
    <col min="91" max="16384" width="0" style="1" hidden="1" customWidth="1"/>
  </cols>
  <sheetData>
    <row r="1" ht="7.5" customHeight="1"/>
    <row r="2" spans="3:60" ht="33">
      <c r="C2" s="269" t="s">
        <v>0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70" t="s">
        <v>1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Z3" s="271" t="s">
        <v>2</v>
      </c>
      <c r="BA3" s="271"/>
      <c r="BB3" s="271"/>
      <c r="BC3" s="271"/>
      <c r="BD3" s="271"/>
      <c r="BE3" s="271"/>
      <c r="BF3" s="271"/>
      <c r="BG3" s="271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72" t="s">
        <v>3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6" customFormat="1" ht="18">
      <c r="C6" s="273" t="s">
        <v>4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17"/>
      <c r="AW6" s="17"/>
      <c r="AX6" s="17"/>
      <c r="AY6" s="17"/>
      <c r="AZ6" s="17"/>
      <c r="BA6" s="17"/>
      <c r="BB6" s="17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1" customFormat="1" ht="18">
      <c r="C8" s="274" t="s">
        <v>5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O8" s="22"/>
      <c r="BP8" s="22"/>
      <c r="BQ8" s="22"/>
      <c r="BR8" s="22"/>
      <c r="BS8" s="22"/>
      <c r="BT8" s="23"/>
      <c r="BU8" s="24"/>
      <c r="BV8" s="24"/>
      <c r="BW8" s="24"/>
      <c r="BX8" s="23"/>
      <c r="BY8" s="24"/>
      <c r="BZ8" s="24"/>
      <c r="CA8" s="24"/>
      <c r="CB8" s="24"/>
      <c r="CC8" s="24"/>
      <c r="CD8" s="22"/>
      <c r="CE8" s="22"/>
      <c r="CF8" s="22"/>
      <c r="CG8" s="22"/>
      <c r="CH8" s="22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25"/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22" s="16" customFormat="1" ht="18" customHeight="1">
      <c r="B11" s="259" t="s">
        <v>6</v>
      </c>
      <c r="C11" s="259"/>
      <c r="D11" s="259"/>
      <c r="E11" s="259"/>
      <c r="F11" s="259"/>
      <c r="G11" s="259"/>
      <c r="H11" s="264">
        <v>0.5</v>
      </c>
      <c r="I11" s="264"/>
      <c r="J11" s="264"/>
      <c r="K11" s="264"/>
      <c r="L11" s="26" t="s">
        <v>7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" t="s">
        <v>8</v>
      </c>
      <c r="AB11" s="265">
        <v>1</v>
      </c>
      <c r="AC11" s="265"/>
      <c r="AD11" s="28" t="s">
        <v>9</v>
      </c>
      <c r="AE11" s="266">
        <v>30</v>
      </c>
      <c r="AF11" s="266"/>
      <c r="AG11" s="266"/>
      <c r="AH11" s="266"/>
      <c r="AI11" s="266"/>
      <c r="AJ11" s="267">
        <f>IF(AB11=2,"Halbzeit:","")</f>
      </c>
      <c r="AK11" s="267"/>
      <c r="AL11" s="267"/>
      <c r="AM11" s="267"/>
      <c r="AN11" s="267"/>
      <c r="AO11" s="267"/>
      <c r="AP11" s="268"/>
      <c r="AQ11" s="268"/>
      <c r="AR11" s="268"/>
      <c r="AS11" s="268"/>
      <c r="AT11" s="268"/>
      <c r="AU11" s="259" t="s">
        <v>10</v>
      </c>
      <c r="AV11" s="259"/>
      <c r="AW11" s="259"/>
      <c r="AX11" s="259"/>
      <c r="AY11" s="259"/>
      <c r="AZ11" s="259"/>
      <c r="BA11" s="259"/>
      <c r="BB11" s="259"/>
      <c r="BC11" s="259"/>
      <c r="BD11" s="260">
        <v>5</v>
      </c>
      <c r="BE11" s="260"/>
      <c r="BF11" s="260"/>
      <c r="BG11" s="260"/>
      <c r="BH11" s="260"/>
      <c r="BI11" s="29"/>
      <c r="BJ11" s="29"/>
      <c r="BK11" s="29"/>
      <c r="BL11" s="30"/>
      <c r="BM11" s="30"/>
      <c r="BN11" s="30"/>
      <c r="BO11" s="31"/>
      <c r="BP11" s="31"/>
      <c r="BQ11" s="32"/>
      <c r="BR11" s="32"/>
      <c r="BS11" s="33"/>
      <c r="BT11" s="33"/>
      <c r="BU11" s="33"/>
      <c r="BV11" s="34"/>
      <c r="BW11" s="34"/>
      <c r="BX11" s="35"/>
      <c r="BY11" s="36"/>
      <c r="BZ11" s="36"/>
      <c r="CA11" s="36"/>
      <c r="CB11" s="36"/>
      <c r="CC11" s="36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</row>
    <row r="12" spans="2:115" s="16" customFormat="1" ht="18" customHeight="1">
      <c r="B12" s="39"/>
      <c r="C12" s="39"/>
      <c r="D12" s="39"/>
      <c r="E12" s="39"/>
      <c r="F12" s="39"/>
      <c r="G12" s="39"/>
      <c r="H12" s="40"/>
      <c r="I12" s="40"/>
      <c r="J12" s="40"/>
      <c r="K12" s="40"/>
      <c r="T12" s="39"/>
      <c r="U12" s="41"/>
      <c r="V12" s="41"/>
      <c r="W12" s="41"/>
      <c r="X12" s="42"/>
      <c r="Y12" s="42"/>
      <c r="Z12" s="42"/>
      <c r="AA12" s="42"/>
      <c r="AB12" s="42"/>
      <c r="AC12" s="43"/>
      <c r="AD12" s="43"/>
      <c r="AE12" s="43"/>
      <c r="AF12" s="43"/>
      <c r="AG12" s="43"/>
      <c r="AH12" s="43"/>
      <c r="AI12" s="42"/>
      <c r="AJ12" s="42"/>
      <c r="AK12" s="42"/>
      <c r="AL12" s="42"/>
      <c r="AM12" s="42"/>
      <c r="AN12" s="39"/>
      <c r="AO12" s="39"/>
      <c r="AP12" s="39"/>
      <c r="AQ12" s="39"/>
      <c r="AR12" s="39"/>
      <c r="AS12" s="39"/>
      <c r="AT12" s="39"/>
      <c r="AU12" s="39"/>
      <c r="AV12" s="39"/>
      <c r="AW12" s="44"/>
      <c r="AX12" s="44"/>
      <c r="AY12" s="44"/>
      <c r="AZ12" s="44"/>
      <c r="BA12" s="44"/>
      <c r="BB12" s="45"/>
      <c r="BC12" s="45"/>
      <c r="BD12" s="45"/>
      <c r="BE12" s="37"/>
      <c r="BF12" s="37"/>
      <c r="BG12" s="37"/>
      <c r="BH12" s="36"/>
      <c r="BI12" s="36"/>
      <c r="BJ12" s="46"/>
      <c r="BK12" s="46"/>
      <c r="BL12" s="47"/>
      <c r="BM12" s="47"/>
      <c r="BN12" s="47"/>
      <c r="BO12" s="35"/>
      <c r="BP12" s="35"/>
      <c r="BQ12" s="35"/>
      <c r="BR12" s="36"/>
      <c r="BS12" s="36"/>
      <c r="BT12" s="36"/>
      <c r="BU12" s="36"/>
      <c r="BV12" s="36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</row>
    <row r="13" spans="3:86" s="21" customFormat="1" ht="15">
      <c r="C13" s="48" t="s">
        <v>11</v>
      </c>
      <c r="BO13" s="22"/>
      <c r="BP13" s="22"/>
      <c r="BQ13" s="22"/>
      <c r="BR13" s="22"/>
      <c r="BS13" s="22"/>
      <c r="BT13" s="23"/>
      <c r="BU13" s="24"/>
      <c r="BV13" s="24"/>
      <c r="BW13" s="24"/>
      <c r="BX13" s="23"/>
      <c r="BY13" s="24"/>
      <c r="BZ13" s="24"/>
      <c r="CA13" s="24"/>
      <c r="CB13" s="24"/>
      <c r="CC13" s="24"/>
      <c r="CD13" s="22"/>
      <c r="CE13" s="22"/>
      <c r="CF13" s="22"/>
      <c r="CG13" s="22"/>
      <c r="CH13" s="22"/>
    </row>
    <row r="14" ht="9.75" customHeight="1"/>
    <row r="15" spans="2:80" s="21" customFormat="1" ht="15.75">
      <c r="B15" s="11"/>
      <c r="C15" s="11"/>
      <c r="D15" s="49"/>
      <c r="E15" s="49"/>
      <c r="F15" s="49"/>
      <c r="G15" s="49"/>
      <c r="H15" s="261" t="s">
        <v>12</v>
      </c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11"/>
      <c r="AD15" s="11"/>
      <c r="AE15" s="11"/>
      <c r="AF15" s="11"/>
      <c r="AG15" s="262" t="s">
        <v>13</v>
      </c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11"/>
      <c r="BC15" s="11"/>
      <c r="BD15" s="11"/>
      <c r="BE15" s="11"/>
      <c r="BF15" s="11"/>
      <c r="BG15" s="11"/>
      <c r="BH15" s="11"/>
      <c r="BI15" s="11"/>
      <c r="BJ15" s="11"/>
      <c r="BK15" s="12"/>
      <c r="BL15" s="12"/>
      <c r="BM15" s="12"/>
      <c r="BN15" s="12"/>
      <c r="BO15" s="12"/>
      <c r="BP15" s="22"/>
      <c r="BQ15" s="23"/>
      <c r="BR15" s="24"/>
      <c r="BS15" s="24"/>
      <c r="BT15" s="24"/>
      <c r="BU15" s="23"/>
      <c r="BV15" s="24"/>
      <c r="BW15" s="24"/>
      <c r="BX15" s="22"/>
      <c r="BY15" s="22"/>
      <c r="BZ15" s="22"/>
      <c r="CA15" s="22"/>
      <c r="CB15" s="22"/>
    </row>
    <row r="16" spans="2:80" s="21" customFormat="1" ht="18" customHeight="1">
      <c r="B16" s="11"/>
      <c r="C16" s="50"/>
      <c r="D16" s="49"/>
      <c r="E16" s="49"/>
      <c r="F16" s="49"/>
      <c r="G16" s="49"/>
      <c r="H16" s="263" t="s">
        <v>14</v>
      </c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51" t="s">
        <v>15</v>
      </c>
      <c r="AD16" s="26"/>
      <c r="AE16" s="26"/>
      <c r="AF16" s="52"/>
      <c r="AG16" s="263" t="s">
        <v>16</v>
      </c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11"/>
      <c r="BC16" s="11"/>
      <c r="BD16" s="11"/>
      <c r="BE16" s="11"/>
      <c r="BF16" s="11"/>
      <c r="BG16" s="11"/>
      <c r="BH16" s="11"/>
      <c r="BI16" s="11"/>
      <c r="BJ16" s="11"/>
      <c r="BK16" s="12"/>
      <c r="BL16" s="12"/>
      <c r="BM16" s="12"/>
      <c r="BN16" s="12"/>
      <c r="BO16" s="12"/>
      <c r="BP16" s="22"/>
      <c r="BQ16" s="23"/>
      <c r="BR16" s="24"/>
      <c r="BS16" s="24"/>
      <c r="BT16" s="24"/>
      <c r="BU16" s="23"/>
      <c r="BV16" s="24"/>
      <c r="BW16" s="24"/>
      <c r="BX16" s="22"/>
      <c r="BY16" s="22"/>
      <c r="BZ16" s="22"/>
      <c r="CA16" s="22"/>
      <c r="CB16" s="22"/>
    </row>
    <row r="17" spans="2:80" s="21" customFormat="1" ht="18" customHeight="1">
      <c r="B17" s="11"/>
      <c r="C17" s="50"/>
      <c r="D17" s="49"/>
      <c r="E17" s="49"/>
      <c r="F17" s="49"/>
      <c r="G17" s="49"/>
      <c r="H17" s="257" t="s">
        <v>17</v>
      </c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51" t="s">
        <v>18</v>
      </c>
      <c r="AD17" s="26"/>
      <c r="AE17" s="26"/>
      <c r="AF17" s="52"/>
      <c r="AG17" s="257" t="s">
        <v>19</v>
      </c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11"/>
      <c r="BC17" s="11"/>
      <c r="BD17" s="11"/>
      <c r="BE17" s="11"/>
      <c r="BF17" s="11"/>
      <c r="BG17" s="11"/>
      <c r="BH17" s="11"/>
      <c r="BI17" s="11"/>
      <c r="BJ17" s="11"/>
      <c r="BK17" s="12"/>
      <c r="BL17" s="12"/>
      <c r="BM17" s="12"/>
      <c r="BN17" s="12"/>
      <c r="BO17" s="12"/>
      <c r="BP17" s="22"/>
      <c r="BQ17" s="23"/>
      <c r="BR17" s="24"/>
      <c r="BS17" s="24"/>
      <c r="BT17" s="24"/>
      <c r="BU17" s="23"/>
      <c r="BV17" s="24"/>
      <c r="BW17" s="24"/>
      <c r="BX17" s="22"/>
      <c r="BY17" s="22"/>
      <c r="BZ17" s="22"/>
      <c r="CA17" s="22"/>
      <c r="CB17" s="22"/>
    </row>
    <row r="18" spans="2:80" s="21" customFormat="1" ht="18" customHeight="1">
      <c r="B18" s="11"/>
      <c r="C18" s="50"/>
      <c r="D18" s="49"/>
      <c r="E18" s="49"/>
      <c r="F18" s="49"/>
      <c r="G18" s="49"/>
      <c r="H18" s="257" t="s">
        <v>20</v>
      </c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51" t="s">
        <v>21</v>
      </c>
      <c r="AD18" s="26"/>
      <c r="AE18" s="26"/>
      <c r="AF18" s="52"/>
      <c r="AG18" s="257" t="s">
        <v>22</v>
      </c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11"/>
      <c r="BC18" s="11"/>
      <c r="BD18" s="11"/>
      <c r="BE18" s="11"/>
      <c r="BF18" s="11"/>
      <c r="BG18" s="11"/>
      <c r="BH18" s="11"/>
      <c r="BI18" s="11"/>
      <c r="BJ18" s="11"/>
      <c r="BK18" s="12"/>
      <c r="BL18" s="12"/>
      <c r="BM18" s="12"/>
      <c r="BN18" s="12"/>
      <c r="BO18" s="12"/>
      <c r="BP18" s="22"/>
      <c r="BQ18" s="23"/>
      <c r="BR18" s="24"/>
      <c r="BS18" s="24"/>
      <c r="BT18" s="24"/>
      <c r="BU18" s="23"/>
      <c r="BV18" s="24"/>
      <c r="BW18" s="24"/>
      <c r="BX18" s="22"/>
      <c r="BY18" s="22"/>
      <c r="BZ18" s="22"/>
      <c r="CA18" s="22"/>
      <c r="CB18" s="22"/>
    </row>
    <row r="19" spans="2:80" s="21" customFormat="1" ht="18" customHeight="1">
      <c r="B19" s="11"/>
      <c r="C19" s="50"/>
      <c r="D19" s="49"/>
      <c r="E19" s="49"/>
      <c r="F19" s="49"/>
      <c r="G19" s="49"/>
      <c r="H19" s="258" t="s">
        <v>23</v>
      </c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6"/>
      <c r="AD19" s="26"/>
      <c r="AE19" s="26"/>
      <c r="AF19" s="52"/>
      <c r="AG19" s="258" t="s">
        <v>24</v>
      </c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11"/>
      <c r="BC19" s="11"/>
      <c r="BD19" s="11"/>
      <c r="BE19" s="11"/>
      <c r="BF19" s="11"/>
      <c r="BG19" s="11"/>
      <c r="BH19" s="11"/>
      <c r="BI19" s="11"/>
      <c r="BJ19" s="12"/>
      <c r="BK19" s="12"/>
      <c r="BL19" s="12"/>
      <c r="BM19" s="12"/>
      <c r="BN19" s="13"/>
      <c r="BO19" s="14"/>
      <c r="BP19" s="24"/>
      <c r="BQ19" s="24"/>
      <c r="BR19" s="23"/>
      <c r="BS19" s="24"/>
      <c r="BT19" s="24"/>
      <c r="BU19" s="24"/>
      <c r="BV19" s="24"/>
      <c r="BW19" s="24"/>
      <c r="BX19" s="22"/>
      <c r="BY19" s="22"/>
      <c r="BZ19" s="22"/>
      <c r="CA19" s="22"/>
      <c r="CB19" s="22"/>
    </row>
    <row r="20" s="21" customFormat="1" ht="14.25"/>
    <row r="21" s="21" customFormat="1" ht="14.25" customHeight="1">
      <c r="C21" s="48" t="s">
        <v>25</v>
      </c>
    </row>
    <row r="22" s="21" customFormat="1" ht="18" customHeight="1"/>
    <row r="23" spans="3:63" s="21" customFormat="1" ht="18" customHeight="1">
      <c r="C23" s="254" t="s">
        <v>26</v>
      </c>
      <c r="D23" s="254"/>
      <c r="E23" s="254" t="s">
        <v>27</v>
      </c>
      <c r="F23" s="254"/>
      <c r="G23" s="254"/>
      <c r="H23" s="255" t="s">
        <v>28</v>
      </c>
      <c r="I23" s="255"/>
      <c r="J23" s="255"/>
      <c r="K23" s="255" t="s">
        <v>29</v>
      </c>
      <c r="L23" s="255"/>
      <c r="M23" s="255"/>
      <c r="N23" s="255"/>
      <c r="O23" s="255" t="s">
        <v>30</v>
      </c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6" t="s">
        <v>31</v>
      </c>
      <c r="BG23" s="256"/>
      <c r="BH23" s="256"/>
      <c r="BI23" s="256"/>
      <c r="BJ23" s="256"/>
      <c r="BK23" s="53"/>
    </row>
    <row r="24" spans="3:63" s="21" customFormat="1" ht="18" customHeight="1">
      <c r="C24" s="251">
        <v>1</v>
      </c>
      <c r="D24" s="251"/>
      <c r="E24" s="251">
        <v>1</v>
      </c>
      <c r="F24" s="251"/>
      <c r="G24" s="251"/>
      <c r="H24" s="252" t="s">
        <v>32</v>
      </c>
      <c r="I24" s="252"/>
      <c r="J24" s="252"/>
      <c r="K24" s="253">
        <f>$H$11</f>
        <v>0.5</v>
      </c>
      <c r="L24" s="253"/>
      <c r="M24" s="253"/>
      <c r="N24" s="253"/>
      <c r="O24" s="187" t="s">
        <v>33</v>
      </c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54" t="s">
        <v>34</v>
      </c>
      <c r="AK24" s="188" t="s">
        <v>35</v>
      </c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9"/>
      <c r="BG24" s="189"/>
      <c r="BH24" s="189"/>
      <c r="BI24" s="190"/>
      <c r="BJ24" s="190"/>
      <c r="BK24" s="55"/>
    </row>
    <row r="25" spans="3:63" s="21" customFormat="1" ht="18" customHeight="1">
      <c r="C25" s="238">
        <v>2</v>
      </c>
      <c r="D25" s="238"/>
      <c r="E25" s="238">
        <v>2</v>
      </c>
      <c r="F25" s="238"/>
      <c r="G25" s="238"/>
      <c r="H25" s="239" t="s">
        <v>32</v>
      </c>
      <c r="I25" s="239"/>
      <c r="J25" s="239"/>
      <c r="K25" s="240">
        <v>0.5</v>
      </c>
      <c r="L25" s="240"/>
      <c r="M25" s="240"/>
      <c r="N25" s="240"/>
      <c r="O25" s="241" t="s">
        <v>36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56" t="s">
        <v>34</v>
      </c>
      <c r="AK25" s="242" t="s">
        <v>37</v>
      </c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3"/>
      <c r="BG25" s="243"/>
      <c r="BH25" s="243"/>
      <c r="BI25" s="250"/>
      <c r="BJ25" s="250"/>
      <c r="BK25" s="55"/>
    </row>
    <row r="26" spans="3:63" s="21" customFormat="1" ht="18" customHeight="1">
      <c r="C26" s="245">
        <v>3</v>
      </c>
      <c r="D26" s="245"/>
      <c r="E26" s="245">
        <v>1</v>
      </c>
      <c r="F26" s="245"/>
      <c r="G26" s="245"/>
      <c r="H26" s="246" t="s">
        <v>38</v>
      </c>
      <c r="I26" s="246"/>
      <c r="J26" s="246"/>
      <c r="K26" s="247">
        <v>0.5243055555555556</v>
      </c>
      <c r="L26" s="247"/>
      <c r="M26" s="247"/>
      <c r="N26" s="247"/>
      <c r="O26" s="248" t="s">
        <v>39</v>
      </c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57" t="s">
        <v>34</v>
      </c>
      <c r="AK26" s="249" t="s">
        <v>40</v>
      </c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36"/>
      <c r="BG26" s="236"/>
      <c r="BH26" s="236"/>
      <c r="BI26" s="237"/>
      <c r="BJ26" s="237"/>
      <c r="BK26" s="55"/>
    </row>
    <row r="27" spans="3:63" s="21" customFormat="1" ht="18" customHeight="1">
      <c r="C27" s="238">
        <v>4</v>
      </c>
      <c r="D27" s="238"/>
      <c r="E27" s="238">
        <v>2</v>
      </c>
      <c r="F27" s="238"/>
      <c r="G27" s="238"/>
      <c r="H27" s="239" t="s">
        <v>38</v>
      </c>
      <c r="I27" s="239"/>
      <c r="J27" s="239"/>
      <c r="K27" s="240">
        <v>0.5243055555555556</v>
      </c>
      <c r="L27" s="240"/>
      <c r="M27" s="240"/>
      <c r="N27" s="240"/>
      <c r="O27" s="241" t="s">
        <v>0</v>
      </c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56" t="s">
        <v>34</v>
      </c>
      <c r="AK27" s="242" t="s">
        <v>41</v>
      </c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3"/>
      <c r="BG27" s="243"/>
      <c r="BH27" s="243"/>
      <c r="BI27" s="250"/>
      <c r="BJ27" s="250"/>
      <c r="BK27" s="55"/>
    </row>
    <row r="28" spans="3:63" s="21" customFormat="1" ht="18" customHeight="1">
      <c r="C28" s="245">
        <v>5</v>
      </c>
      <c r="D28" s="245"/>
      <c r="E28" s="245">
        <v>1</v>
      </c>
      <c r="F28" s="245"/>
      <c r="G28" s="245"/>
      <c r="H28" s="246" t="s">
        <v>32</v>
      </c>
      <c r="I28" s="246"/>
      <c r="J28" s="246"/>
      <c r="K28" s="247">
        <f>K27+TEXT($AB$11*($AE$11/1440)+($AP$11/1440)+($BD$11/1440),"hh:mm")</f>
        <v>0.5486111111111112</v>
      </c>
      <c r="L28" s="247"/>
      <c r="M28" s="247"/>
      <c r="N28" s="247"/>
      <c r="O28" s="248" t="s">
        <v>33</v>
      </c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57" t="s">
        <v>34</v>
      </c>
      <c r="AK28" s="249" t="s">
        <v>36</v>
      </c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36"/>
      <c r="BG28" s="236"/>
      <c r="BH28" s="236"/>
      <c r="BI28" s="237"/>
      <c r="BJ28" s="237"/>
      <c r="BK28" s="55"/>
    </row>
    <row r="29" spans="3:63" s="21" customFormat="1" ht="18" customHeight="1">
      <c r="C29" s="238">
        <v>6</v>
      </c>
      <c r="D29" s="238"/>
      <c r="E29" s="238">
        <v>2</v>
      </c>
      <c r="F29" s="238"/>
      <c r="G29" s="238"/>
      <c r="H29" s="239" t="s">
        <v>32</v>
      </c>
      <c r="I29" s="239"/>
      <c r="J29" s="239"/>
      <c r="K29" s="240">
        <v>0.5486111111111112</v>
      </c>
      <c r="L29" s="240"/>
      <c r="M29" s="240"/>
      <c r="N29" s="240"/>
      <c r="O29" s="241" t="s">
        <v>35</v>
      </c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56" t="s">
        <v>34</v>
      </c>
      <c r="AK29" s="242" t="s">
        <v>37</v>
      </c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3"/>
      <c r="BG29" s="243"/>
      <c r="BH29" s="243"/>
      <c r="BI29" s="250"/>
      <c r="BJ29" s="250"/>
      <c r="BK29" s="55"/>
    </row>
    <row r="30" spans="3:63" s="21" customFormat="1" ht="18" customHeight="1">
      <c r="C30" s="245">
        <v>7</v>
      </c>
      <c r="D30" s="245"/>
      <c r="E30" s="245">
        <v>1</v>
      </c>
      <c r="F30" s="245"/>
      <c r="G30" s="245"/>
      <c r="H30" s="246" t="s">
        <v>38</v>
      </c>
      <c r="I30" s="246"/>
      <c r="J30" s="246"/>
      <c r="K30" s="247">
        <f>K29+TEXT($AB$11*($AE$11/1440)+($AP$11/1440)+($BD$11/1440),"hh:mm")</f>
        <v>0.5729166666666667</v>
      </c>
      <c r="L30" s="247"/>
      <c r="M30" s="247"/>
      <c r="N30" s="247"/>
      <c r="O30" s="248" t="s">
        <v>39</v>
      </c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57" t="s">
        <v>34</v>
      </c>
      <c r="AK30" s="249" t="s">
        <v>0</v>
      </c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36"/>
      <c r="BG30" s="236"/>
      <c r="BH30" s="236"/>
      <c r="BI30" s="237"/>
      <c r="BJ30" s="237"/>
      <c r="BK30" s="55"/>
    </row>
    <row r="31" spans="3:63" s="21" customFormat="1" ht="18" customHeight="1">
      <c r="C31" s="238">
        <v>8</v>
      </c>
      <c r="D31" s="238"/>
      <c r="E31" s="238">
        <v>2</v>
      </c>
      <c r="F31" s="238"/>
      <c r="G31" s="238"/>
      <c r="H31" s="239" t="s">
        <v>38</v>
      </c>
      <c r="I31" s="239"/>
      <c r="J31" s="239"/>
      <c r="K31" s="240">
        <v>0.5729166666666666</v>
      </c>
      <c r="L31" s="240"/>
      <c r="M31" s="240"/>
      <c r="N31" s="240"/>
      <c r="O31" s="241" t="s">
        <v>40</v>
      </c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56" t="s">
        <v>34</v>
      </c>
      <c r="AK31" s="242" t="s">
        <v>41</v>
      </c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3"/>
      <c r="BG31" s="243"/>
      <c r="BH31" s="243"/>
      <c r="BI31" s="250"/>
      <c r="BJ31" s="250"/>
      <c r="BK31" s="55"/>
    </row>
    <row r="32" spans="3:63" s="21" customFormat="1" ht="18" customHeight="1">
      <c r="C32" s="245">
        <v>9</v>
      </c>
      <c r="D32" s="245"/>
      <c r="E32" s="245">
        <v>2</v>
      </c>
      <c r="F32" s="245"/>
      <c r="G32" s="245"/>
      <c r="H32" s="246" t="s">
        <v>32</v>
      </c>
      <c r="I32" s="246"/>
      <c r="J32" s="246"/>
      <c r="K32" s="247">
        <f>K31+TEXT($AB$11*($AE$11/1440)+($AP$11/1440)+($BD$11/1440),"hh:mm")</f>
        <v>0.5972222222222222</v>
      </c>
      <c r="L32" s="247"/>
      <c r="M32" s="247"/>
      <c r="N32" s="247"/>
      <c r="O32" s="248" t="s">
        <v>37</v>
      </c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57" t="s">
        <v>34</v>
      </c>
      <c r="AK32" s="249" t="s">
        <v>33</v>
      </c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36"/>
      <c r="BG32" s="236"/>
      <c r="BH32" s="236"/>
      <c r="BI32" s="237"/>
      <c r="BJ32" s="237"/>
      <c r="BK32" s="55"/>
    </row>
    <row r="33" spans="3:63" s="21" customFormat="1" ht="18" customHeight="1">
      <c r="C33" s="238">
        <v>10</v>
      </c>
      <c r="D33" s="238"/>
      <c r="E33" s="238">
        <v>1</v>
      </c>
      <c r="F33" s="238"/>
      <c r="G33" s="238"/>
      <c r="H33" s="239" t="s">
        <v>32</v>
      </c>
      <c r="I33" s="239"/>
      <c r="J33" s="239"/>
      <c r="K33" s="240">
        <v>0.5972222222222222</v>
      </c>
      <c r="L33" s="240"/>
      <c r="M33" s="240"/>
      <c r="N33" s="240"/>
      <c r="O33" s="241" t="s">
        <v>35</v>
      </c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56" t="s">
        <v>34</v>
      </c>
      <c r="AK33" s="242" t="s">
        <v>36</v>
      </c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3"/>
      <c r="BG33" s="243"/>
      <c r="BH33" s="243"/>
      <c r="BI33" s="250"/>
      <c r="BJ33" s="250"/>
      <c r="BK33" s="55"/>
    </row>
    <row r="34" spans="3:63" s="21" customFormat="1" ht="18" customHeight="1">
      <c r="C34" s="245">
        <v>11</v>
      </c>
      <c r="D34" s="245"/>
      <c r="E34" s="245">
        <v>1</v>
      </c>
      <c r="F34" s="245"/>
      <c r="G34" s="245"/>
      <c r="H34" s="246" t="s">
        <v>38</v>
      </c>
      <c r="I34" s="246"/>
      <c r="J34" s="246"/>
      <c r="K34" s="247">
        <f>K33+TEXT($AB$11*($AE$11/1440)+($AP$11/1440)+($BD$11/1440),"hh:mm")</f>
        <v>0.6215277777777778</v>
      </c>
      <c r="L34" s="247"/>
      <c r="M34" s="247"/>
      <c r="N34" s="247"/>
      <c r="O34" s="248" t="s">
        <v>41</v>
      </c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57" t="s">
        <v>34</v>
      </c>
      <c r="AK34" s="249" t="s">
        <v>39</v>
      </c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36"/>
      <c r="BG34" s="236"/>
      <c r="BH34" s="236"/>
      <c r="BI34" s="237"/>
      <c r="BJ34" s="237"/>
      <c r="BK34" s="55"/>
    </row>
    <row r="35" spans="3:133" s="21" customFormat="1" ht="18" customHeight="1">
      <c r="C35" s="238">
        <v>12</v>
      </c>
      <c r="D35" s="238"/>
      <c r="E35" s="238">
        <v>2</v>
      </c>
      <c r="F35" s="238"/>
      <c r="G35" s="238"/>
      <c r="H35" s="239" t="s">
        <v>38</v>
      </c>
      <c r="I35" s="239"/>
      <c r="J35" s="239"/>
      <c r="K35" s="240">
        <v>0.6215277777777778</v>
      </c>
      <c r="L35" s="240"/>
      <c r="M35" s="240"/>
      <c r="N35" s="240"/>
      <c r="O35" s="241" t="s">
        <v>40</v>
      </c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56" t="s">
        <v>34</v>
      </c>
      <c r="AK35" s="242" t="s">
        <v>0</v>
      </c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3"/>
      <c r="BG35" s="243"/>
      <c r="BH35" s="243"/>
      <c r="BI35" s="244"/>
      <c r="BJ35" s="244"/>
      <c r="BK35" s="55"/>
      <c r="EB35" s="58"/>
      <c r="EC35" s="58"/>
    </row>
    <row r="36" s="21" customFormat="1" ht="18" customHeight="1"/>
    <row r="37" spans="11:107" s="21" customFormat="1" ht="20.25" customHeight="1">
      <c r="K37" s="48" t="s">
        <v>42</v>
      </c>
      <c r="BX37" s="59"/>
      <c r="BY37" s="59"/>
      <c r="BZ37" s="59"/>
      <c r="CA37" s="59"/>
      <c r="CB37" s="59"/>
      <c r="CC37" s="59"/>
      <c r="CD37" s="60"/>
      <c r="CE37" s="60"/>
      <c r="CF37" s="61"/>
      <c r="CG37" s="61"/>
      <c r="CH37" s="61"/>
      <c r="CI37" s="61"/>
      <c r="CJ37" s="61"/>
      <c r="CK37" s="60"/>
      <c r="CL37" s="60"/>
      <c r="CM37" s="59"/>
      <c r="CN37" s="59"/>
      <c r="CO37" s="59"/>
      <c r="CP37" s="59"/>
      <c r="CQ37" s="59"/>
      <c r="CR37" s="59"/>
      <c r="CS37" s="59"/>
      <c r="CT37" s="62"/>
      <c r="CU37" s="59"/>
      <c r="CV37" s="59"/>
      <c r="CW37" s="22"/>
      <c r="CX37" s="22"/>
      <c r="CY37" s="22"/>
      <c r="CZ37" s="22"/>
      <c r="DA37" s="22"/>
      <c r="DB37" s="22"/>
      <c r="DC37" s="22"/>
    </row>
    <row r="38" spans="3:68" s="21" customFormat="1" ht="18" customHeight="1">
      <c r="C38" s="63"/>
      <c r="D38" s="63"/>
      <c r="E38" s="63"/>
      <c r="F38" s="63"/>
      <c r="G38" s="63"/>
      <c r="H38" s="63"/>
      <c r="I38" s="63"/>
      <c r="K38" s="48"/>
      <c r="BE38" s="24"/>
      <c r="BF38" s="23"/>
      <c r="BG38" s="24"/>
      <c r="BH38" s="24"/>
      <c r="BI38" s="24"/>
      <c r="BJ38" s="24"/>
      <c r="BK38" s="24"/>
      <c r="BL38" s="22"/>
      <c r="BM38" s="22"/>
      <c r="BN38" s="22"/>
      <c r="BO38" s="22"/>
      <c r="BP38" s="22"/>
    </row>
    <row r="39" spans="3:75" s="21" customFormat="1" ht="18" customHeight="1">
      <c r="C39" s="63"/>
      <c r="D39" s="63"/>
      <c r="E39" s="63"/>
      <c r="F39" s="63"/>
      <c r="G39" s="63"/>
      <c r="H39" s="233" t="s">
        <v>12</v>
      </c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4" t="s">
        <v>43</v>
      </c>
      <c r="AF39" s="234"/>
      <c r="AG39" s="234"/>
      <c r="AH39" s="235" t="s">
        <v>44</v>
      </c>
      <c r="AI39" s="235"/>
      <c r="AJ39" s="235"/>
      <c r="AK39" s="235" t="s">
        <v>45</v>
      </c>
      <c r="AL39" s="235"/>
      <c r="AM39" s="235"/>
      <c r="AN39" s="235" t="s">
        <v>46</v>
      </c>
      <c r="AO39" s="235"/>
      <c r="AP39" s="235"/>
      <c r="AQ39" s="235" t="s">
        <v>47</v>
      </c>
      <c r="AR39" s="235"/>
      <c r="AS39" s="235"/>
      <c r="AT39" s="235"/>
      <c r="AU39" s="235"/>
      <c r="AV39" s="231" t="s">
        <v>48</v>
      </c>
      <c r="AW39" s="231"/>
      <c r="AX39" s="231"/>
      <c r="AY39" s="232" t="s">
        <v>49</v>
      </c>
      <c r="AZ39" s="232"/>
      <c r="BA39" s="232"/>
      <c r="BE39" s="22"/>
      <c r="BF39" s="22"/>
      <c r="BG39" s="22"/>
      <c r="BH39" s="22"/>
      <c r="BI39" s="23"/>
      <c r="BJ39" s="24"/>
      <c r="BK39" s="24"/>
      <c r="BL39" s="24"/>
      <c r="BM39" s="23"/>
      <c r="BN39" s="24"/>
      <c r="BO39" s="24"/>
      <c r="BP39" s="24"/>
      <c r="BQ39" s="24"/>
      <c r="BR39" s="24"/>
      <c r="BS39" s="22"/>
      <c r="BT39" s="22"/>
      <c r="BU39" s="22"/>
      <c r="BV39" s="22"/>
      <c r="BW39" s="22"/>
    </row>
    <row r="40" spans="1:75" s="21" customFormat="1" ht="18" customHeight="1">
      <c r="A40" s="64"/>
      <c r="C40" s="63"/>
      <c r="D40" s="63"/>
      <c r="E40" s="63"/>
      <c r="F40" s="63"/>
      <c r="G40" s="63"/>
      <c r="H40" s="219">
        <v>1</v>
      </c>
      <c r="I40" s="219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1"/>
      <c r="AF40" s="221"/>
      <c r="AG40" s="221"/>
      <c r="AH40" s="222"/>
      <c r="AI40" s="222"/>
      <c r="AJ40" s="222"/>
      <c r="AK40" s="222"/>
      <c r="AL40" s="222"/>
      <c r="AM40" s="222"/>
      <c r="AN40" s="222"/>
      <c r="AO40" s="222"/>
      <c r="AP40" s="222"/>
      <c r="AQ40" s="215"/>
      <c r="AR40" s="215"/>
      <c r="AS40" s="65"/>
      <c r="AT40" s="216"/>
      <c r="AU40" s="216"/>
      <c r="AV40" s="217"/>
      <c r="AW40" s="217"/>
      <c r="AX40" s="217"/>
      <c r="AY40" s="218"/>
      <c r="AZ40" s="218"/>
      <c r="BA40" s="218"/>
      <c r="BE40" s="22"/>
      <c r="BF40" s="22"/>
      <c r="BG40" s="22"/>
      <c r="BH40" s="22"/>
      <c r="BI40" s="23"/>
      <c r="BJ40" s="24"/>
      <c r="BK40" s="24"/>
      <c r="BL40" s="24"/>
      <c r="BM40" s="23"/>
      <c r="BN40" s="24"/>
      <c r="BO40" s="24"/>
      <c r="BP40" s="24"/>
      <c r="BQ40" s="24"/>
      <c r="BR40" s="24"/>
      <c r="BS40" s="22"/>
      <c r="BT40" s="22"/>
      <c r="BU40" s="22"/>
      <c r="BV40" s="22"/>
      <c r="BW40" s="22"/>
    </row>
    <row r="41" spans="1:75" s="21" customFormat="1" ht="18" customHeight="1">
      <c r="A41" s="66"/>
      <c r="C41" s="63"/>
      <c r="D41" s="63"/>
      <c r="E41" s="63"/>
      <c r="F41" s="63"/>
      <c r="G41" s="63"/>
      <c r="H41" s="211">
        <v>2</v>
      </c>
      <c r="I41" s="211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3"/>
      <c r="AF41" s="213"/>
      <c r="AG41" s="213"/>
      <c r="AH41" s="214"/>
      <c r="AI41" s="214"/>
      <c r="AJ41" s="214"/>
      <c r="AK41" s="214"/>
      <c r="AL41" s="214"/>
      <c r="AM41" s="214"/>
      <c r="AN41" s="214"/>
      <c r="AO41" s="214"/>
      <c r="AP41" s="214"/>
      <c r="AQ41" s="203"/>
      <c r="AR41" s="203"/>
      <c r="AS41" s="67"/>
      <c r="AT41" s="204"/>
      <c r="AU41" s="204"/>
      <c r="AV41" s="205"/>
      <c r="AW41" s="205"/>
      <c r="AX41" s="205"/>
      <c r="AY41" s="206"/>
      <c r="AZ41" s="206"/>
      <c r="BA41" s="206"/>
      <c r="BE41" s="22"/>
      <c r="BF41" s="22"/>
      <c r="BG41" s="22"/>
      <c r="BH41" s="22"/>
      <c r="BI41" s="23"/>
      <c r="BJ41" s="24"/>
      <c r="BK41" s="24"/>
      <c r="BL41" s="24"/>
      <c r="BM41" s="23"/>
      <c r="BN41" s="24"/>
      <c r="BO41" s="24"/>
      <c r="BP41" s="24"/>
      <c r="BQ41" s="24"/>
      <c r="BR41" s="24"/>
      <c r="BS41" s="22"/>
      <c r="BT41" s="22"/>
      <c r="BU41" s="22"/>
      <c r="BV41" s="22"/>
      <c r="BW41" s="22"/>
    </row>
    <row r="42" spans="1:116" s="21" customFormat="1" ht="18" customHeight="1">
      <c r="A42" s="66"/>
      <c r="C42" s="63"/>
      <c r="D42" s="63"/>
      <c r="E42" s="63"/>
      <c r="F42" s="63"/>
      <c r="G42" s="63"/>
      <c r="H42" s="211">
        <v>3</v>
      </c>
      <c r="I42" s="211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3"/>
      <c r="AF42" s="213"/>
      <c r="AG42" s="213"/>
      <c r="AH42" s="214"/>
      <c r="AI42" s="214"/>
      <c r="AJ42" s="214"/>
      <c r="AK42" s="214"/>
      <c r="AL42" s="214"/>
      <c r="AM42" s="214"/>
      <c r="AN42" s="214"/>
      <c r="AO42" s="214"/>
      <c r="AP42" s="214"/>
      <c r="AQ42" s="203"/>
      <c r="AR42" s="203"/>
      <c r="AS42" s="67"/>
      <c r="AT42" s="204"/>
      <c r="AU42" s="204"/>
      <c r="AV42" s="205"/>
      <c r="AW42" s="205"/>
      <c r="AX42" s="205"/>
      <c r="AY42" s="206"/>
      <c r="AZ42" s="206"/>
      <c r="BA42" s="206"/>
      <c r="BE42" s="18"/>
      <c r="BF42" s="18"/>
      <c r="BG42" s="18"/>
      <c r="BH42" s="19"/>
      <c r="BI42" s="20"/>
      <c r="BJ42" s="20"/>
      <c r="BK42" s="20"/>
      <c r="BL42" s="19"/>
      <c r="BM42" s="20"/>
      <c r="BN42" s="20"/>
      <c r="BO42" s="20"/>
      <c r="BP42" s="20"/>
      <c r="BQ42" s="20"/>
      <c r="BR42" s="18"/>
      <c r="BS42" s="18"/>
      <c r="BT42" s="18"/>
      <c r="BU42" s="18"/>
      <c r="BV42" s="18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1:66" s="21" customFormat="1" ht="18" customHeight="1">
      <c r="A43" s="66"/>
      <c r="C43" s="48"/>
      <c r="H43" s="207">
        <v>4</v>
      </c>
      <c r="I43" s="207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9"/>
      <c r="AF43" s="209"/>
      <c r="AG43" s="209"/>
      <c r="AH43" s="210"/>
      <c r="AI43" s="210"/>
      <c r="AJ43" s="210"/>
      <c r="AK43" s="210"/>
      <c r="AL43" s="210"/>
      <c r="AM43" s="210"/>
      <c r="AN43" s="210"/>
      <c r="AO43" s="210"/>
      <c r="AP43" s="210"/>
      <c r="AQ43" s="229"/>
      <c r="AR43" s="229"/>
      <c r="AS43" s="68"/>
      <c r="AT43" s="230"/>
      <c r="AU43" s="230"/>
      <c r="AV43" s="223"/>
      <c r="AW43" s="223"/>
      <c r="AX43" s="223"/>
      <c r="AY43" s="202"/>
      <c r="AZ43" s="202"/>
      <c r="BA43" s="202"/>
      <c r="BB43" s="24"/>
      <c r="BC43" s="24"/>
      <c r="BD43" s="23"/>
      <c r="BE43" s="24"/>
      <c r="BF43" s="24"/>
      <c r="BG43" s="24"/>
      <c r="BH43" s="24"/>
      <c r="BI43" s="24"/>
      <c r="BJ43" s="22"/>
      <c r="BK43" s="22"/>
      <c r="BL43" s="22"/>
      <c r="BM43" s="22"/>
      <c r="BN43" s="22"/>
    </row>
    <row r="44" spans="1:108" s="21" customFormat="1" ht="18" customHeight="1">
      <c r="A44" s="66"/>
      <c r="H44" s="69"/>
      <c r="I44" s="69"/>
      <c r="K44" s="70"/>
      <c r="L44" s="70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36"/>
      <c r="BC44" s="36"/>
      <c r="BD44" s="46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1:66" s="21" customFormat="1" ht="18" customHeight="1">
      <c r="A45" s="66"/>
      <c r="C45"/>
      <c r="D45"/>
      <c r="E45"/>
      <c r="F45"/>
      <c r="G45"/>
      <c r="H45" s="69"/>
      <c r="I45" s="69"/>
      <c r="K45" s="70"/>
      <c r="L45" s="70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3"/>
      <c r="AZ45" s="73"/>
      <c r="BA45" s="73"/>
      <c r="BB45" s="24"/>
      <c r="BC45" s="24"/>
      <c r="BD45" s="23"/>
      <c r="BE45" s="24"/>
      <c r="BF45" s="24"/>
      <c r="BG45" s="24"/>
      <c r="BH45" s="24"/>
      <c r="BI45" s="24"/>
      <c r="BJ45" s="22"/>
      <c r="BK45" s="22"/>
      <c r="BL45" s="22"/>
      <c r="BM45" s="22"/>
      <c r="BN45" s="22"/>
    </row>
    <row r="46" spans="1:68" s="21" customFormat="1" ht="18" customHeight="1">
      <c r="A46" s="66"/>
      <c r="C46"/>
      <c r="D46"/>
      <c r="E46"/>
      <c r="F46"/>
      <c r="G46"/>
      <c r="H46" s="224" t="s">
        <v>13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5" t="s">
        <v>43</v>
      </c>
      <c r="AF46" s="225"/>
      <c r="AG46" s="225"/>
      <c r="AH46" s="226" t="s">
        <v>44</v>
      </c>
      <c r="AI46" s="226"/>
      <c r="AJ46" s="226"/>
      <c r="AK46" s="226" t="s">
        <v>45</v>
      </c>
      <c r="AL46" s="226"/>
      <c r="AM46" s="226"/>
      <c r="AN46" s="226" t="s">
        <v>46</v>
      </c>
      <c r="AO46" s="226"/>
      <c r="AP46" s="226"/>
      <c r="AQ46" s="226" t="s">
        <v>47</v>
      </c>
      <c r="AR46" s="226"/>
      <c r="AS46" s="226"/>
      <c r="AT46" s="226"/>
      <c r="AU46" s="226"/>
      <c r="AV46" s="227" t="s">
        <v>48</v>
      </c>
      <c r="AW46" s="227"/>
      <c r="AX46" s="227"/>
      <c r="AY46" s="228" t="s">
        <v>49</v>
      </c>
      <c r="AZ46" s="228"/>
      <c r="BA46" s="228"/>
      <c r="BB46" s="60"/>
      <c r="BC46" s="59"/>
      <c r="BD46" s="59"/>
      <c r="BE46" s="59"/>
      <c r="BF46" s="59"/>
      <c r="BG46" s="59"/>
      <c r="BH46" s="59"/>
      <c r="BI46" s="59"/>
      <c r="BJ46" s="22"/>
      <c r="BK46" s="22"/>
      <c r="BL46" s="22"/>
      <c r="BM46" s="22"/>
      <c r="BN46" s="22"/>
      <c r="BO46" s="22"/>
      <c r="BP46" s="22"/>
    </row>
    <row r="47" spans="1:68" s="21" customFormat="1" ht="18" customHeight="1">
      <c r="A47" s="66"/>
      <c r="C47"/>
      <c r="D47"/>
      <c r="E47"/>
      <c r="F47"/>
      <c r="G47"/>
      <c r="H47" s="219">
        <v>1</v>
      </c>
      <c r="I47" s="219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1"/>
      <c r="AF47" s="221"/>
      <c r="AG47" s="221"/>
      <c r="AH47" s="222"/>
      <c r="AI47" s="222"/>
      <c r="AJ47" s="222"/>
      <c r="AK47" s="222"/>
      <c r="AL47" s="222"/>
      <c r="AM47" s="222"/>
      <c r="AN47" s="222"/>
      <c r="AO47" s="222"/>
      <c r="AP47" s="222"/>
      <c r="AQ47" s="215"/>
      <c r="AR47" s="215"/>
      <c r="AS47" s="65"/>
      <c r="AT47" s="216"/>
      <c r="AU47" s="216"/>
      <c r="AV47" s="217"/>
      <c r="AW47" s="217"/>
      <c r="AX47" s="217"/>
      <c r="AY47" s="218"/>
      <c r="AZ47" s="218"/>
      <c r="BA47" s="218"/>
      <c r="BB47" s="60"/>
      <c r="BC47" s="59"/>
      <c r="BD47" s="59"/>
      <c r="BE47" s="59"/>
      <c r="BF47" s="59"/>
      <c r="BG47" s="59"/>
      <c r="BH47" s="59"/>
      <c r="BI47" s="59"/>
      <c r="BJ47" s="22"/>
      <c r="BK47" s="22"/>
      <c r="BL47" s="22"/>
      <c r="BM47" s="22"/>
      <c r="BN47" s="22"/>
      <c r="BO47" s="22"/>
      <c r="BP47" s="22"/>
    </row>
    <row r="48" spans="1:68" s="21" customFormat="1" ht="18" customHeight="1">
      <c r="A48" s="66"/>
      <c r="C48"/>
      <c r="D48"/>
      <c r="E48"/>
      <c r="F48"/>
      <c r="G48"/>
      <c r="H48" s="211">
        <v>2</v>
      </c>
      <c r="I48" s="211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3"/>
      <c r="AF48" s="213"/>
      <c r="AG48" s="213"/>
      <c r="AH48" s="214"/>
      <c r="AI48" s="214"/>
      <c r="AJ48" s="214"/>
      <c r="AK48" s="214"/>
      <c r="AL48" s="214"/>
      <c r="AM48" s="214"/>
      <c r="AN48" s="214"/>
      <c r="AO48" s="214"/>
      <c r="AP48" s="214"/>
      <c r="AQ48" s="203"/>
      <c r="AR48" s="203"/>
      <c r="AS48" s="67"/>
      <c r="AT48" s="204"/>
      <c r="AU48" s="204"/>
      <c r="AV48" s="205"/>
      <c r="AW48" s="205"/>
      <c r="AX48" s="205"/>
      <c r="AY48" s="206"/>
      <c r="AZ48" s="206"/>
      <c r="BA48" s="206"/>
      <c r="BB48" s="60"/>
      <c r="BC48" s="59"/>
      <c r="BD48" s="59"/>
      <c r="BE48" s="59"/>
      <c r="BF48" s="59"/>
      <c r="BG48" s="59"/>
      <c r="BH48" s="59"/>
      <c r="BI48" s="59"/>
      <c r="BJ48" s="22"/>
      <c r="BK48" s="22"/>
      <c r="BL48" s="22"/>
      <c r="BM48" s="22"/>
      <c r="BN48" s="22"/>
      <c r="BO48" s="22"/>
      <c r="BP48" s="22"/>
    </row>
    <row r="49" spans="1:68" s="21" customFormat="1" ht="18" customHeight="1">
      <c r="A49" s="66"/>
      <c r="C49"/>
      <c r="D49"/>
      <c r="E49"/>
      <c r="F49"/>
      <c r="G49"/>
      <c r="H49" s="211">
        <v>3</v>
      </c>
      <c r="I49" s="211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3"/>
      <c r="AF49" s="213"/>
      <c r="AG49" s="213"/>
      <c r="AH49" s="214"/>
      <c r="AI49" s="214"/>
      <c r="AJ49" s="214"/>
      <c r="AK49" s="214"/>
      <c r="AL49" s="214"/>
      <c r="AM49" s="214"/>
      <c r="AN49" s="214"/>
      <c r="AO49" s="214"/>
      <c r="AP49" s="214"/>
      <c r="AQ49" s="203"/>
      <c r="AR49" s="203"/>
      <c r="AS49" s="67"/>
      <c r="AT49" s="204"/>
      <c r="AU49" s="204"/>
      <c r="AV49" s="205"/>
      <c r="AW49" s="205"/>
      <c r="AX49" s="205"/>
      <c r="AY49" s="206"/>
      <c r="AZ49" s="206"/>
      <c r="BA49" s="206"/>
      <c r="BB49" s="60"/>
      <c r="BC49" s="59"/>
      <c r="BD49" s="59"/>
      <c r="BE49" s="59"/>
      <c r="BF49" s="59"/>
      <c r="BG49" s="59"/>
      <c r="BH49" s="59"/>
      <c r="BI49" s="59"/>
      <c r="BJ49" s="22"/>
      <c r="BK49" s="22"/>
      <c r="BL49" s="22"/>
      <c r="BM49" s="22"/>
      <c r="BN49" s="22"/>
      <c r="BO49" s="22"/>
      <c r="BP49" s="22"/>
    </row>
    <row r="50" spans="1:88" s="21" customFormat="1" ht="18" customHeight="1">
      <c r="A50" s="66"/>
      <c r="C50" s="69"/>
      <c r="D50" s="69"/>
      <c r="E50" s="69"/>
      <c r="F50" s="69"/>
      <c r="G50" s="69"/>
      <c r="H50" s="207">
        <v>4</v>
      </c>
      <c r="I50" s="207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9"/>
      <c r="AF50" s="209"/>
      <c r="AG50" s="209"/>
      <c r="AH50" s="210"/>
      <c r="AI50" s="210"/>
      <c r="AJ50" s="210"/>
      <c r="AK50" s="210"/>
      <c r="AL50" s="210"/>
      <c r="AM50" s="210"/>
      <c r="AN50" s="210"/>
      <c r="AO50" s="210"/>
      <c r="AP50" s="210"/>
      <c r="AQ50" s="199"/>
      <c r="AR50" s="199"/>
      <c r="AS50" s="74"/>
      <c r="AT50" s="200"/>
      <c r="AU50" s="200"/>
      <c r="AV50" s="201"/>
      <c r="AW50" s="201"/>
      <c r="AX50" s="201"/>
      <c r="AY50" s="202"/>
      <c r="AZ50" s="202"/>
      <c r="BA50" s="202"/>
      <c r="BB50" s="72"/>
      <c r="BC50" s="72"/>
      <c r="BD50" s="72"/>
      <c r="BE50" s="72"/>
      <c r="BF50" s="72"/>
      <c r="BG50" s="72"/>
      <c r="BH50" s="72"/>
      <c r="BI50" s="72"/>
      <c r="BJ50" s="72"/>
      <c r="BK50" s="73"/>
      <c r="BL50" s="73"/>
      <c r="BM50" s="73"/>
      <c r="BN50" s="72"/>
      <c r="BO50" s="72"/>
      <c r="BP50" s="72"/>
      <c r="BQ50" s="60"/>
      <c r="BR50" s="60"/>
      <c r="BS50" s="60"/>
      <c r="BT50" s="61"/>
      <c r="BU50" s="60"/>
      <c r="BV50" s="60"/>
      <c r="BW50" s="59"/>
      <c r="BX50" s="59"/>
      <c r="BY50" s="59"/>
      <c r="BZ50" s="59"/>
      <c r="CA50" s="59"/>
      <c r="CB50" s="59"/>
      <c r="CC50" s="59"/>
      <c r="CD50" s="22"/>
      <c r="CE50" s="22"/>
      <c r="CF50" s="22"/>
      <c r="CG50" s="22"/>
      <c r="CH50" s="22"/>
      <c r="CI50" s="22"/>
      <c r="CJ50" s="22"/>
    </row>
    <row r="51" spans="1:76" s="21" customFormat="1" ht="18" customHeight="1">
      <c r="A51" s="66"/>
      <c r="C51" s="69"/>
      <c r="D51" s="69"/>
      <c r="E51" s="69"/>
      <c r="F51" s="69"/>
      <c r="G51" s="69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 s="72"/>
      <c r="BC51" s="72"/>
      <c r="BD51" s="72"/>
      <c r="BE51" s="60"/>
      <c r="BF51" s="60"/>
      <c r="BG51" s="60"/>
      <c r="BH51" s="61"/>
      <c r="BI51" s="60"/>
      <c r="BJ51" s="60"/>
      <c r="BK51" s="59"/>
      <c r="BL51" s="59"/>
      <c r="BM51" s="59"/>
      <c r="BN51" s="59"/>
      <c r="BO51" s="59"/>
      <c r="BP51" s="59"/>
      <c r="BQ51" s="59"/>
      <c r="BR51" s="22"/>
      <c r="BS51" s="22"/>
      <c r="BT51" s="22"/>
      <c r="BU51" s="22"/>
      <c r="BV51" s="22"/>
      <c r="BW51" s="22"/>
      <c r="BX51" s="22"/>
    </row>
    <row r="52" spans="1:53" s="21" customFormat="1" ht="18" customHeight="1">
      <c r="A52" s="22"/>
      <c r="B52" s="22"/>
      <c r="C52" s="22"/>
      <c r="D52" s="22"/>
      <c r="E52" s="59"/>
      <c r="F52" s="59"/>
      <c r="G52" s="5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62" s="21" customFormat="1" ht="18" customHeight="1">
      <c r="A53" s="22"/>
      <c r="B53" s="22"/>
      <c r="C53" s="22"/>
      <c r="D53" s="48" t="s">
        <v>50</v>
      </c>
      <c r="BJ53" s="1"/>
    </row>
    <row r="54" spans="1:62" s="21" customFormat="1" ht="18" customHeight="1">
      <c r="A54" s="22"/>
      <c r="B54" s="22"/>
      <c r="C54" s="22"/>
      <c r="BJ54" s="1"/>
    </row>
    <row r="55" spans="1:68" s="21" customFormat="1" ht="18" customHeight="1">
      <c r="A55" s="22"/>
      <c r="C55" s="70"/>
      <c r="BJ55" s="1"/>
      <c r="BK55" s="22"/>
      <c r="BL55" s="22"/>
      <c r="BM55" s="22"/>
      <c r="BN55" s="22"/>
      <c r="BO55" s="22"/>
      <c r="BP55" s="22"/>
    </row>
    <row r="56" spans="3:68" s="21" customFormat="1" ht="18" customHeight="1">
      <c r="C56" s="75"/>
      <c r="D56" s="195" t="s">
        <v>26</v>
      </c>
      <c r="E56" s="195"/>
      <c r="F56" s="196" t="s">
        <v>29</v>
      </c>
      <c r="G56" s="196"/>
      <c r="H56" s="196"/>
      <c r="I56" s="196"/>
      <c r="J56" s="196" t="s">
        <v>51</v>
      </c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7" t="s">
        <v>31</v>
      </c>
      <c r="BB56" s="197"/>
      <c r="BC56" s="197"/>
      <c r="BD56" s="197"/>
      <c r="BE56" s="197"/>
      <c r="BF56" s="198"/>
      <c r="BG56" s="198"/>
      <c r="BH56" s="198"/>
      <c r="BI56" s="198"/>
      <c r="BJ56" s="1"/>
      <c r="BK56" s="22"/>
      <c r="BL56" s="22"/>
      <c r="BM56" s="22"/>
      <c r="BN56" s="22"/>
      <c r="BO56" s="22"/>
      <c r="BP56" s="22"/>
    </row>
    <row r="57" spans="1:68" s="21" customFormat="1" ht="18" customHeight="1">
      <c r="A57" s="37"/>
      <c r="C57"/>
      <c r="D57" s="185">
        <v>13</v>
      </c>
      <c r="E57" s="185"/>
      <c r="F57" s="186">
        <v>0.65625</v>
      </c>
      <c r="G57" s="186"/>
      <c r="H57" s="186"/>
      <c r="I57" s="186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76" t="s">
        <v>34</v>
      </c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9"/>
      <c r="BB57" s="189"/>
      <c r="BC57" s="189"/>
      <c r="BD57" s="190"/>
      <c r="BE57" s="190"/>
      <c r="BF57" s="178"/>
      <c r="BG57" s="178"/>
      <c r="BH57" s="178"/>
      <c r="BI57" s="178"/>
      <c r="BJ57" s="1"/>
      <c r="BK57" s="22"/>
      <c r="BL57" s="22"/>
      <c r="BM57" s="22"/>
      <c r="BN57" s="22"/>
      <c r="BO57" s="22"/>
      <c r="BP57" s="22"/>
    </row>
    <row r="58" spans="3:68" s="21" customFormat="1" ht="18" customHeight="1">
      <c r="C58"/>
      <c r="D58" s="185"/>
      <c r="E58" s="185"/>
      <c r="F58" s="186"/>
      <c r="G58" s="186"/>
      <c r="H58" s="186"/>
      <c r="I58" s="186"/>
      <c r="J58" s="179" t="s">
        <v>52</v>
      </c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77"/>
      <c r="AF58" s="180" t="s">
        <v>53</v>
      </c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1"/>
      <c r="BB58" s="181"/>
      <c r="BC58" s="181"/>
      <c r="BD58" s="181"/>
      <c r="BE58" s="181"/>
      <c r="BF58" s="182"/>
      <c r="BG58" s="182"/>
      <c r="BH58" s="182"/>
      <c r="BI58" s="182"/>
      <c r="BJ58" s="1"/>
      <c r="BK58" s="22"/>
      <c r="BL58" s="22"/>
      <c r="BM58" s="22"/>
      <c r="BN58" s="22"/>
      <c r="BO58" s="22"/>
      <c r="BP58" s="22"/>
    </row>
    <row r="59" spans="2:69" s="21" customFormat="1" ht="18" customHeight="1">
      <c r="B59" s="16"/>
      <c r="C59"/>
      <c r="BF59" s="59"/>
      <c r="BG59" s="59"/>
      <c r="BJ59" s="1"/>
      <c r="BK59" s="22"/>
      <c r="BL59" s="22"/>
      <c r="BM59" s="22"/>
      <c r="BN59" s="59"/>
      <c r="BO59" s="59"/>
      <c r="BP59" s="59"/>
      <c r="BQ59" s="66"/>
    </row>
    <row r="60" spans="3:74" s="21" customFormat="1" ht="18" customHeight="1">
      <c r="C60"/>
      <c r="D60" s="195" t="s">
        <v>26</v>
      </c>
      <c r="E60" s="195"/>
      <c r="F60" s="196" t="s">
        <v>29</v>
      </c>
      <c r="G60" s="196"/>
      <c r="H60" s="196"/>
      <c r="I60" s="196"/>
      <c r="J60" s="196" t="s">
        <v>54</v>
      </c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7" t="s">
        <v>31</v>
      </c>
      <c r="BB60" s="197"/>
      <c r="BC60" s="197"/>
      <c r="BD60" s="197"/>
      <c r="BE60" s="197"/>
      <c r="BF60" s="198"/>
      <c r="BG60" s="198"/>
      <c r="BH60" s="198"/>
      <c r="BI60" s="198"/>
      <c r="BJ60" s="1"/>
      <c r="BK60" s="22"/>
      <c r="BL60" s="22"/>
      <c r="BM60" s="22"/>
      <c r="BN60" s="59"/>
      <c r="BO60" s="59"/>
      <c r="BP60" s="59"/>
      <c r="BQ60" s="66"/>
      <c r="BR60" s="66"/>
      <c r="BS60" s="66"/>
      <c r="BT60" s="66"/>
      <c r="BU60" s="66"/>
      <c r="BV60" s="66"/>
    </row>
    <row r="61" spans="3:74" s="21" customFormat="1" ht="18" customHeight="1">
      <c r="C61"/>
      <c r="D61" s="185">
        <v>14</v>
      </c>
      <c r="E61" s="185"/>
      <c r="F61" s="186">
        <v>0.6805555555555556</v>
      </c>
      <c r="G61" s="186"/>
      <c r="H61" s="186"/>
      <c r="I61" s="186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76" t="s">
        <v>34</v>
      </c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9"/>
      <c r="BB61" s="189"/>
      <c r="BC61" s="189"/>
      <c r="BD61" s="190"/>
      <c r="BE61" s="190"/>
      <c r="BF61" s="178"/>
      <c r="BG61" s="178"/>
      <c r="BH61" s="178"/>
      <c r="BI61" s="178"/>
      <c r="BJ61" s="1"/>
      <c r="BK61" s="22"/>
      <c r="BL61" s="22"/>
      <c r="BM61" s="22"/>
      <c r="BN61" s="59"/>
      <c r="BO61" s="59"/>
      <c r="BP61" s="78"/>
      <c r="BQ61" s="66"/>
      <c r="BR61" s="66"/>
      <c r="BS61" s="66"/>
      <c r="BT61" s="66"/>
      <c r="BU61" s="66"/>
      <c r="BV61" s="66"/>
    </row>
    <row r="62" spans="1:74" s="21" customFormat="1" ht="18" customHeight="1">
      <c r="A62" s="21" t="s">
        <v>55</v>
      </c>
      <c r="D62" s="185"/>
      <c r="E62" s="185"/>
      <c r="F62" s="186"/>
      <c r="G62" s="186"/>
      <c r="H62" s="186"/>
      <c r="I62" s="186"/>
      <c r="J62" s="179" t="s">
        <v>56</v>
      </c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77"/>
      <c r="AF62" s="180" t="s">
        <v>57</v>
      </c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1"/>
      <c r="BB62" s="181"/>
      <c r="BC62" s="181"/>
      <c r="BD62" s="181"/>
      <c r="BE62" s="181"/>
      <c r="BF62" s="182"/>
      <c r="BG62" s="182"/>
      <c r="BH62" s="182"/>
      <c r="BI62" s="182"/>
      <c r="BJ62" s="1"/>
      <c r="BK62" s="59"/>
      <c r="BL62" s="59"/>
      <c r="BM62" s="59"/>
      <c r="BN62" s="59"/>
      <c r="BO62" s="59"/>
      <c r="BP62" s="60"/>
      <c r="BQ62" s="60"/>
      <c r="BR62" s="66"/>
      <c r="BS62" s="66"/>
      <c r="BT62" s="66"/>
      <c r="BU62" s="66"/>
      <c r="BV62" s="66"/>
    </row>
    <row r="63" spans="2:94" s="21" customFormat="1" ht="19.5" customHeight="1">
      <c r="B63" s="1"/>
      <c r="C63" s="1"/>
      <c r="D63" s="69"/>
      <c r="E63" s="69"/>
      <c r="F63" s="79"/>
      <c r="G63" s="79"/>
      <c r="H63" s="79"/>
      <c r="I63" s="79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66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80"/>
      <c r="BB63" s="80"/>
      <c r="BC63" s="80"/>
      <c r="BD63" s="80"/>
      <c r="BE63" s="80"/>
      <c r="BF63" s="81"/>
      <c r="BG63" s="81"/>
      <c r="BJ63" s="1"/>
      <c r="BK63" s="1"/>
      <c r="BL63" s="1"/>
      <c r="BM63" s="1"/>
      <c r="BN63" s="1"/>
      <c r="BO63" s="2"/>
      <c r="BP63" s="2"/>
      <c r="BQ63" s="2"/>
      <c r="BR63" s="60"/>
      <c r="BS63" s="60"/>
      <c r="BT63" s="61"/>
      <c r="BU63" s="60"/>
      <c r="BV63" s="60"/>
      <c r="BW63" s="59"/>
      <c r="BX63" s="59"/>
      <c r="BY63" s="59"/>
      <c r="BZ63" s="59"/>
      <c r="CA63" s="59"/>
      <c r="CB63" s="59"/>
      <c r="CC63" s="59"/>
      <c r="CD63" s="22"/>
      <c r="CE63" s="22"/>
      <c r="CF63" s="22"/>
      <c r="CG63" s="22"/>
      <c r="CH63" s="59"/>
      <c r="CI63" s="59"/>
      <c r="CJ63" s="78"/>
      <c r="CK63" s="66"/>
      <c r="CL63" s="66"/>
      <c r="CM63" s="66"/>
      <c r="CN63" s="66"/>
      <c r="CO63" s="66"/>
      <c r="CP63" s="66"/>
    </row>
    <row r="64" spans="2:61" ht="15">
      <c r="B64" s="21"/>
      <c r="C64"/>
      <c r="D64" s="69"/>
      <c r="E64" s="69"/>
      <c r="F64" s="79"/>
      <c r="G64" s="79"/>
      <c r="H64" s="79"/>
      <c r="I64" s="79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66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80"/>
      <c r="BB64" s="80"/>
      <c r="BC64" s="80"/>
      <c r="BD64" s="80"/>
      <c r="BE64" s="80"/>
      <c r="BF64" s="81"/>
      <c r="BG64" s="81"/>
      <c r="BH64" s="21"/>
      <c r="BI64" s="21"/>
    </row>
    <row r="65" spans="2:61" ht="15">
      <c r="B65" s="21"/>
      <c r="C65"/>
      <c r="D65" s="191" t="s">
        <v>26</v>
      </c>
      <c r="E65" s="191"/>
      <c r="F65" s="192" t="s">
        <v>29</v>
      </c>
      <c r="G65" s="192"/>
      <c r="H65" s="192"/>
      <c r="I65" s="192"/>
      <c r="J65" s="192" t="s">
        <v>58</v>
      </c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3" t="s">
        <v>31</v>
      </c>
      <c r="BB65" s="193"/>
      <c r="BC65" s="193"/>
      <c r="BD65" s="193"/>
      <c r="BE65" s="193"/>
      <c r="BF65" s="194"/>
      <c r="BG65" s="194"/>
      <c r="BH65" s="194"/>
      <c r="BI65" s="194"/>
    </row>
    <row r="66" spans="2:61" ht="15">
      <c r="B66" s="82"/>
      <c r="C66"/>
      <c r="D66" s="185">
        <v>17</v>
      </c>
      <c r="E66" s="185"/>
      <c r="F66" s="186">
        <v>0.7083333333333334</v>
      </c>
      <c r="G66" s="186"/>
      <c r="H66" s="186"/>
      <c r="I66" s="186"/>
      <c r="J66" s="187" t="str">
        <f>IF(ISBLANK(BA57)," ",IF(BA57&lt;BD57,J57,IF(BA57&lt;BD57,AF57,AF57)))</f>
        <v> </v>
      </c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76" t="s">
        <v>34</v>
      </c>
      <c r="AF66" s="188" t="str">
        <f>IF(ISBLANK(BA61)," ",IF(BA61&lt;BD61,J61,IF(BA61&lt;BD61,AF61,AF61)))</f>
        <v> </v>
      </c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9"/>
      <c r="BB66" s="189"/>
      <c r="BC66" s="189"/>
      <c r="BD66" s="190"/>
      <c r="BE66" s="190"/>
      <c r="BF66" s="178"/>
      <c r="BG66" s="178"/>
      <c r="BH66" s="178"/>
      <c r="BI66" s="178"/>
    </row>
    <row r="67" spans="2:61" ht="15">
      <c r="B67" s="21"/>
      <c r="C67"/>
      <c r="D67" s="185"/>
      <c r="E67" s="185"/>
      <c r="F67" s="186"/>
      <c r="G67" s="186"/>
      <c r="H67" s="186"/>
      <c r="I67" s="186"/>
      <c r="J67" s="179" t="s">
        <v>59</v>
      </c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77"/>
      <c r="AF67" s="180" t="s">
        <v>60</v>
      </c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1"/>
      <c r="BB67" s="181"/>
      <c r="BC67" s="181"/>
      <c r="BD67" s="181"/>
      <c r="BE67" s="181"/>
      <c r="BF67" s="182"/>
      <c r="BG67" s="182"/>
      <c r="BH67" s="182"/>
      <c r="BI67" s="182"/>
    </row>
    <row r="68" spans="2:61" ht="14.25">
      <c r="B68" s="21"/>
      <c r="C6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59"/>
      <c r="BG68" s="59"/>
      <c r="BH68" s="21"/>
      <c r="BI68" s="21"/>
    </row>
    <row r="69" spans="2:62" ht="15">
      <c r="B69" s="21"/>
      <c r="C69"/>
      <c r="D69" s="191" t="s">
        <v>26</v>
      </c>
      <c r="E69" s="191"/>
      <c r="F69" s="192" t="s">
        <v>29</v>
      </c>
      <c r="G69" s="192"/>
      <c r="H69" s="192"/>
      <c r="I69" s="192"/>
      <c r="J69" s="192" t="s">
        <v>61</v>
      </c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3" t="s">
        <v>31</v>
      </c>
      <c r="BB69" s="193"/>
      <c r="BC69" s="193"/>
      <c r="BD69" s="193"/>
      <c r="BE69" s="193"/>
      <c r="BF69" s="194"/>
      <c r="BG69" s="194"/>
      <c r="BH69" s="194"/>
      <c r="BI69" s="194"/>
      <c r="BJ69" s="83"/>
    </row>
    <row r="70" spans="2:61" ht="18" customHeight="1">
      <c r="B70" s="21"/>
      <c r="C70"/>
      <c r="D70" s="185">
        <v>18</v>
      </c>
      <c r="E70" s="185"/>
      <c r="F70" s="186">
        <v>0.7152777777777778</v>
      </c>
      <c r="G70" s="186"/>
      <c r="H70" s="186"/>
      <c r="I70" s="186"/>
      <c r="J70" s="187" t="str">
        <f>IF(ISBLANK(BA57)," ",IF(BA57&gt;BD57,J57,IF(BA57&lt;BD57,AF57," ")))</f>
        <v> </v>
      </c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76" t="s">
        <v>34</v>
      </c>
      <c r="AF70" s="188" t="str">
        <f>IF(ISBLANK(BA61)," ",IF(BA61&gt;BD61,J61,IF(BA61&lt;BD61,AF61," ")))</f>
        <v> </v>
      </c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9"/>
      <c r="BB70" s="189"/>
      <c r="BC70" s="189"/>
      <c r="BD70" s="190"/>
      <c r="BE70" s="190"/>
      <c r="BF70" s="178"/>
      <c r="BG70" s="178"/>
      <c r="BH70" s="178"/>
      <c r="BI70" s="178"/>
    </row>
    <row r="71" spans="2:61" ht="15">
      <c r="B71" s="21"/>
      <c r="C71"/>
      <c r="D71" s="185"/>
      <c r="E71" s="185"/>
      <c r="F71" s="186"/>
      <c r="G71" s="186"/>
      <c r="H71" s="186"/>
      <c r="I71" s="186"/>
      <c r="J71" s="179" t="s">
        <v>62</v>
      </c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77"/>
      <c r="AF71" s="180" t="s">
        <v>63</v>
      </c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1"/>
      <c r="BB71" s="181"/>
      <c r="BC71" s="181"/>
      <c r="BD71" s="181"/>
      <c r="BE71" s="181"/>
      <c r="BF71" s="182"/>
      <c r="BG71" s="182"/>
      <c r="BH71" s="182"/>
      <c r="BI71" s="182"/>
    </row>
    <row r="72" spans="2:61" ht="14.25">
      <c r="B72" s="2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2:61" ht="14.25">
      <c r="B73" s="2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2:61" ht="18" customHeight="1">
      <c r="B74" s="21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2:61" ht="15">
      <c r="B75" s="21"/>
      <c r="C75"/>
      <c r="D75"/>
      <c r="E75"/>
      <c r="F75"/>
      <c r="G75"/>
      <c r="H75"/>
      <c r="I75"/>
      <c r="J75" s="48" t="s">
        <v>64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2:61" ht="14.25">
      <c r="B76" s="21"/>
      <c r="C76"/>
      <c r="D76"/>
      <c r="E76"/>
      <c r="F76"/>
      <c r="G76"/>
      <c r="H76"/>
      <c r="I76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2:61" ht="15.75">
      <c r="B77" s="21"/>
      <c r="C77"/>
      <c r="D77"/>
      <c r="E77"/>
      <c r="F77"/>
      <c r="G77"/>
      <c r="H77"/>
      <c r="I77"/>
      <c r="J77" s="183" t="s">
        <v>65</v>
      </c>
      <c r="K77" s="183"/>
      <c r="L77" s="184" t="str">
        <f>IF(ISBLANK($BD$70)," ",IF($BA$70&gt;$BD$70,$J$70,IF($BD$70&gt;$BA$70,$AF$70)))</f>
        <v> 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2:61" ht="15.75">
      <c r="B78" s="21"/>
      <c r="C78"/>
      <c r="D78"/>
      <c r="E78"/>
      <c r="F78"/>
      <c r="G78"/>
      <c r="H78"/>
      <c r="I78"/>
      <c r="J78" s="176" t="s">
        <v>66</v>
      </c>
      <c r="K78" s="176"/>
      <c r="L78" s="177" t="str">
        <f>IF(ISBLANK($BD$70)," ",IF($BA$70&lt;$BD$70,$J$70,IF($BD$70&lt;$BA$70,$AF$70)))</f>
        <v> </v>
      </c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79" spans="2:61" ht="15.75">
      <c r="B79" s="21"/>
      <c r="C79"/>
      <c r="D79"/>
      <c r="E79"/>
      <c r="F79"/>
      <c r="G79"/>
      <c r="H79"/>
      <c r="I79"/>
      <c r="J79" s="176" t="s">
        <v>67</v>
      </c>
      <c r="K79" s="176"/>
      <c r="L79" s="177" t="str">
        <f>IF(ISBLANK($BD$66)," ",IF($BA$66&gt;$BD$66,$J$66,IF($BD$66&gt;$BA$66,$AF$66)))</f>
        <v> </v>
      </c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2:61" ht="15.75">
      <c r="B80" s="21"/>
      <c r="C80"/>
      <c r="D80"/>
      <c r="E80"/>
      <c r="F80"/>
      <c r="G80"/>
      <c r="H80"/>
      <c r="I80"/>
      <c r="J80" s="176" t="s">
        <v>68</v>
      </c>
      <c r="K80" s="176"/>
      <c r="L80" s="177" t="str">
        <f>IF(ISBLANK($BD$66)," ",IF($BA$66&lt;$BD$66,$J$66,IF($BD$66&lt;$BA$66,$AF$66)))</f>
        <v> 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2:69" ht="15.75">
      <c r="B81" s="21"/>
      <c r="C81"/>
      <c r="D81"/>
      <c r="E81"/>
      <c r="F81"/>
      <c r="G81"/>
      <c r="H81"/>
      <c r="I81"/>
      <c r="J81" s="176" t="s">
        <v>69</v>
      </c>
      <c r="K81" s="176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 s="83"/>
      <c r="BK81" s="83"/>
      <c r="BL81" s="83"/>
      <c r="BM81" s="83"/>
      <c r="BN81" s="83"/>
      <c r="BO81" s="84"/>
      <c r="BP81" s="84"/>
      <c r="BQ81" s="84"/>
    </row>
    <row r="82" spans="2:86" s="83" customFormat="1" ht="15.75">
      <c r="B82" s="21"/>
      <c r="C82"/>
      <c r="D82"/>
      <c r="E82"/>
      <c r="F82"/>
      <c r="G82"/>
      <c r="H82"/>
      <c r="I82"/>
      <c r="J82" s="176" t="s">
        <v>70</v>
      </c>
      <c r="K82" s="176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 s="1"/>
      <c r="BK82" s="1"/>
      <c r="BL82" s="1"/>
      <c r="BM82" s="1"/>
      <c r="BN82" s="1"/>
      <c r="BO82" s="1"/>
      <c r="BP82" s="2"/>
      <c r="BQ82" s="2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</row>
    <row r="83" spans="2:91" ht="15.75">
      <c r="B83" s="21"/>
      <c r="C83"/>
      <c r="D83"/>
      <c r="E83"/>
      <c r="F83"/>
      <c r="G83"/>
      <c r="H83"/>
      <c r="I83"/>
      <c r="J83" s="176" t="s">
        <v>71</v>
      </c>
      <c r="K83" s="176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O83" s="1"/>
      <c r="BT83" s="2"/>
      <c r="BU83" s="3"/>
      <c r="BX83" s="4"/>
      <c r="BY83" s="3"/>
      <c r="CD83" s="4"/>
      <c r="CI83" s="2"/>
      <c r="CM83" s="5"/>
    </row>
    <row r="84" spans="2:91" ht="15.75">
      <c r="B84" s="21"/>
      <c r="C84" s="21"/>
      <c r="D84" s="21"/>
      <c r="E84" s="21"/>
      <c r="F84" s="21"/>
      <c r="G84" s="21"/>
      <c r="H84" s="21"/>
      <c r="I84" s="21"/>
      <c r="J84" s="172" t="s">
        <v>72</v>
      </c>
      <c r="K84" s="172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59"/>
      <c r="AV84" s="59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O84" s="1"/>
      <c r="BT84" s="2"/>
      <c r="BU84" s="3"/>
      <c r="BX84" s="4"/>
      <c r="BY84" s="3"/>
      <c r="CD84" s="4"/>
      <c r="CI84" s="2"/>
      <c r="CM84" s="5"/>
    </row>
    <row r="85" spans="2:91" ht="14.25">
      <c r="B85" s="21"/>
      <c r="C85" s="21"/>
      <c r="D85" s="21"/>
      <c r="E85" s="21"/>
      <c r="F85" s="21"/>
      <c r="G85" s="21"/>
      <c r="H85" s="21"/>
      <c r="I85" s="21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O85" s="1"/>
      <c r="BT85" s="2"/>
      <c r="BU85" s="3"/>
      <c r="BX85" s="4"/>
      <c r="BY85" s="3"/>
      <c r="CD85" s="4"/>
      <c r="CI85" s="2"/>
      <c r="CM85" s="5"/>
    </row>
    <row r="86" spans="2:91" ht="18" customHeight="1">
      <c r="B86" s="21"/>
      <c r="C86" s="21"/>
      <c r="D86" s="21"/>
      <c r="E86" s="21"/>
      <c r="F86" s="21"/>
      <c r="G86" s="21"/>
      <c r="H86" s="21"/>
      <c r="I86" s="2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O86" s="1"/>
      <c r="BT86" s="2"/>
      <c r="BU86" s="3"/>
      <c r="BX86" s="4"/>
      <c r="BY86" s="3"/>
      <c r="CD86" s="4"/>
      <c r="CI86" s="2"/>
      <c r="CM86" s="5"/>
    </row>
    <row r="87" spans="2:91" ht="14.25">
      <c r="B87" s="21"/>
      <c r="C87" s="21"/>
      <c r="D87" s="21"/>
      <c r="E87" s="21"/>
      <c r="F87" s="21"/>
      <c r="G87" s="21"/>
      <c r="H87" s="21"/>
      <c r="I87" s="21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2"/>
      <c r="BF87" s="22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4.25">
      <c r="B88" s="21"/>
      <c r="C88" s="21"/>
      <c r="D88" s="21"/>
      <c r="E88" s="21"/>
      <c r="F88" s="21"/>
      <c r="G88" s="21"/>
      <c r="H88" s="21"/>
      <c r="I88" s="21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2"/>
      <c r="BF88" s="22"/>
      <c r="BG88" s="22"/>
      <c r="BH88" s="22"/>
      <c r="BO88" s="1"/>
      <c r="BT88" s="2"/>
      <c r="BU88" s="3"/>
      <c r="BX88" s="4"/>
      <c r="BY88" s="3"/>
      <c r="CD88" s="4"/>
      <c r="CI88" s="2"/>
      <c r="CM88" s="5"/>
    </row>
    <row r="89" spans="2:91" ht="14.25">
      <c r="B89" s="21"/>
      <c r="C89" s="21"/>
      <c r="D89" s="21"/>
      <c r="E89" s="21"/>
      <c r="F89" s="21"/>
      <c r="G89" s="21"/>
      <c r="H89" s="21"/>
      <c r="I89" s="21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2"/>
      <c r="BF89" s="22"/>
      <c r="BG89" s="22"/>
      <c r="BH89" s="22"/>
      <c r="BO89" s="1"/>
      <c r="BT89" s="2"/>
      <c r="BU89" s="3"/>
      <c r="BX89" s="4"/>
      <c r="BY89" s="3"/>
      <c r="CD89" s="4"/>
      <c r="CI89" s="2"/>
      <c r="CM89" s="5"/>
    </row>
    <row r="90" spans="2:91" ht="18" customHeight="1">
      <c r="B90" s="21"/>
      <c r="C90" s="21"/>
      <c r="D90" s="21"/>
      <c r="E90" s="21"/>
      <c r="F90" s="21"/>
      <c r="G90" s="21"/>
      <c r="H90" s="21"/>
      <c r="I90" s="21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2"/>
      <c r="BF90" s="22"/>
      <c r="BG90" s="22"/>
      <c r="BH90" s="22"/>
      <c r="BO90" s="1"/>
      <c r="BT90" s="2"/>
      <c r="BU90" s="3"/>
      <c r="BX90" s="4"/>
      <c r="BY90" s="3"/>
      <c r="CD90" s="4"/>
      <c r="CI90" s="2"/>
      <c r="CM90" s="5"/>
    </row>
    <row r="91" spans="2:91" ht="14.25">
      <c r="B91" s="21"/>
      <c r="C91" s="21"/>
      <c r="D91" s="21"/>
      <c r="E91" s="21"/>
      <c r="F91" s="21"/>
      <c r="G91" s="21"/>
      <c r="H91" s="21"/>
      <c r="I91" s="2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2"/>
      <c r="BF91" s="22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4.25">
      <c r="B92" s="21"/>
      <c r="C92" s="21"/>
      <c r="D92" s="21"/>
      <c r="E92" s="21"/>
      <c r="F92" s="21"/>
      <c r="G92" s="21"/>
      <c r="H92" s="21"/>
      <c r="I92" s="21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2"/>
      <c r="BF92" s="22"/>
      <c r="BG92" s="22"/>
      <c r="BH92" s="22"/>
      <c r="BO92" s="1"/>
      <c r="BT92" s="2"/>
      <c r="BU92" s="3"/>
      <c r="BX92" s="4"/>
      <c r="BY92" s="3"/>
      <c r="CD92" s="4"/>
      <c r="CI92" s="2"/>
      <c r="CM92" s="5"/>
    </row>
    <row r="93" spans="2:91" ht="14.25">
      <c r="B93" s="21"/>
      <c r="C93" s="21"/>
      <c r="D93" s="21"/>
      <c r="E93" s="21"/>
      <c r="F93" s="21"/>
      <c r="G93" s="21"/>
      <c r="H93" s="21"/>
      <c r="I93" s="21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2"/>
      <c r="BF93" s="22"/>
      <c r="BG93" s="22"/>
      <c r="BH93" s="22"/>
      <c r="BO93" s="1"/>
      <c r="BT93" s="2"/>
      <c r="BU93" s="3"/>
      <c r="BX93" s="4"/>
      <c r="BY93" s="3"/>
      <c r="CD93" s="4"/>
      <c r="CI93" s="2"/>
      <c r="CM93" s="5"/>
    </row>
    <row r="94" spans="2:91" ht="14.25">
      <c r="B94" s="21"/>
      <c r="C94" s="21"/>
      <c r="D94" s="21"/>
      <c r="E94" s="21"/>
      <c r="F94" s="21"/>
      <c r="G94" s="21"/>
      <c r="H94" s="21"/>
      <c r="I94" s="21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2"/>
      <c r="BF94" s="22"/>
      <c r="BG94" s="22"/>
      <c r="BH94" s="22"/>
      <c r="BO94" s="1"/>
      <c r="BT94" s="2"/>
      <c r="BU94" s="3"/>
      <c r="BX94" s="4"/>
      <c r="BY94" s="3"/>
      <c r="CD94" s="4"/>
      <c r="CI94" s="2"/>
      <c r="CM94" s="5"/>
    </row>
    <row r="95" spans="10:91" ht="19.5" customHeight="1">
      <c r="J95" s="85"/>
      <c r="K95" s="85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BI95" s="83"/>
      <c r="BJ95" s="83"/>
      <c r="BK95" s="83"/>
      <c r="BL95" s="83"/>
      <c r="BM95" s="83"/>
      <c r="BN95" s="83"/>
      <c r="BO95" s="83"/>
      <c r="BP95" s="84"/>
      <c r="BQ95" s="84"/>
      <c r="BT95" s="2"/>
      <c r="BU95" s="3"/>
      <c r="BX95" s="4"/>
      <c r="BY95" s="3"/>
      <c r="CD95" s="4"/>
      <c r="CI95" s="2"/>
      <c r="CM95" s="5"/>
    </row>
    <row r="96" spans="10:87" s="83" customFormat="1" ht="19.5" customHeight="1">
      <c r="J96" s="87"/>
      <c r="K96" s="87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</row>
    <row r="97" spans="2:86" s="83" customFormat="1" ht="19.5" customHeight="1">
      <c r="B97" s="174" t="s">
        <v>73</v>
      </c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89"/>
      <c r="AX97" s="89"/>
      <c r="AY97" s="89"/>
      <c r="AZ97" s="89"/>
      <c r="BA97" s="89"/>
      <c r="BB97" s="89"/>
      <c r="BC97" s="89"/>
      <c r="BD97" s="89"/>
      <c r="BE97" s="89"/>
      <c r="BF97" s="90"/>
      <c r="BG97" s="90"/>
      <c r="BH97" s="90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</row>
    <row r="98" spans="2:86" s="83" customFormat="1" ht="19.5" customHeight="1">
      <c r="B98" s="175" t="s">
        <v>74</v>
      </c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84"/>
      <c r="AX98" s="84"/>
      <c r="AY98" s="84"/>
      <c r="AZ98" s="84"/>
      <c r="BA98" s="84"/>
      <c r="BB98" s="84"/>
      <c r="BC98" s="84"/>
      <c r="BD98" s="84"/>
      <c r="BE98" s="84"/>
      <c r="BF98" s="91"/>
      <c r="BG98" s="91"/>
      <c r="BH98" s="91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</row>
    <row r="99" spans="2:86" s="83" customFormat="1" ht="19.5" customHeight="1">
      <c r="B99" s="175" t="s">
        <v>75</v>
      </c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84"/>
      <c r="AX99" s="84"/>
      <c r="AY99" s="84"/>
      <c r="AZ99" s="84"/>
      <c r="BA99" s="84"/>
      <c r="BB99" s="84"/>
      <c r="BC99" s="84"/>
      <c r="BD99" s="84"/>
      <c r="BE99" s="84"/>
      <c r="BF99" s="91"/>
      <c r="BG99" s="91"/>
      <c r="BH99" s="91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</row>
    <row r="100" spans="2:86" s="83" customFormat="1" ht="19.5" customHeight="1">
      <c r="B100" s="175" t="s">
        <v>76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</row>
    <row r="101" spans="2:86" s="83" customFormat="1" ht="19.5" customHeight="1">
      <c r="B101" s="170" t="s">
        <v>77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</row>
    <row r="102" spans="2:86" s="83" customFormat="1" ht="19.5" customHeight="1">
      <c r="B102" s="171" t="s">
        <v>78</v>
      </c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</row>
    <row r="103" spans="2:86" s="83" customFormat="1" ht="12.75">
      <c r="B103" s="171" t="s">
        <v>79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</row>
    <row r="104" spans="2:86" s="83" customFormat="1" ht="12.75">
      <c r="B104" s="171" t="s">
        <v>80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</row>
    <row r="105" spans="2:86" s="83" customFormat="1" ht="12.75">
      <c r="B105" s="171" t="s">
        <v>81</v>
      </c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</row>
    <row r="106" spans="67:86" s="83" customFormat="1" ht="12.75"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</row>
    <row r="107" spans="67:86" s="83" customFormat="1" ht="12.75"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</row>
    <row r="108" spans="67:86" s="83" customFormat="1" ht="12.75"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</row>
    <row r="109" spans="67:86" s="83" customFormat="1" ht="12.75" customHeight="1"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</row>
    <row r="110" spans="67:86" s="83" customFormat="1" ht="12.75"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</row>
    <row r="111" spans="67:86" s="83" customFormat="1" ht="12.75"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</row>
    <row r="112" spans="67:86" s="83" customFormat="1" ht="12.75"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</row>
    <row r="113" spans="67:86" s="83" customFormat="1" ht="12.75"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</row>
    <row r="114" spans="67:86" s="83" customFormat="1" ht="12.75"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</row>
    <row r="115" spans="67:86" s="83" customFormat="1" ht="12.75" hidden="1"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</row>
    <row r="116" spans="67:86" s="83" customFormat="1" ht="12.75" hidden="1"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</row>
    <row r="117" spans="67:86" s="83" customFormat="1" ht="12.75" hidden="1"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</row>
    <row r="118" spans="67:86" s="83" customFormat="1" ht="12.75" hidden="1"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</row>
    <row r="119" spans="67:86" s="83" customFormat="1" ht="12.75" hidden="1"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</row>
    <row r="120" spans="67:86" s="83" customFormat="1" ht="12.75" hidden="1"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</row>
    <row r="121" spans="67:86" s="83" customFormat="1" ht="12.75" hidden="1"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</row>
    <row r="122" spans="67:86" s="83" customFormat="1" ht="12.75" hidden="1"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</row>
    <row r="123" spans="67:86" s="83" customFormat="1" ht="12.75" hidden="1"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</row>
    <row r="124" spans="67:86" s="83" customFormat="1" ht="12.75" hidden="1"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</row>
    <row r="125" spans="67:86" s="83" customFormat="1" ht="12.75" hidden="1"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</row>
    <row r="126" spans="67:86" s="83" customFormat="1" ht="12.75" hidden="1"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</row>
    <row r="127" spans="67:86" s="83" customFormat="1" ht="12.75" hidden="1"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</row>
    <row r="128" spans="67:86" s="83" customFormat="1" ht="12.75" hidden="1"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</row>
    <row r="129" spans="67:86" s="83" customFormat="1" ht="12.75" hidden="1"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</row>
    <row r="130" spans="67:86" s="83" customFormat="1" ht="12.75" hidden="1"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</row>
    <row r="131" spans="67:86" s="83" customFormat="1" ht="12.75" hidden="1"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</row>
    <row r="132" spans="67:86" s="83" customFormat="1" ht="12.75" hidden="1"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</row>
    <row r="133" spans="67:86" s="83" customFormat="1" ht="12.75" hidden="1"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</row>
    <row r="134" spans="67:86" s="83" customFormat="1" ht="12.75" hidden="1"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</row>
    <row r="135" spans="67:86" s="83" customFormat="1" ht="12.75" hidden="1"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</row>
    <row r="136" spans="67:86" s="83" customFormat="1" ht="12.75" hidden="1"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</row>
    <row r="137" spans="67:86" s="83" customFormat="1" ht="12.75" hidden="1"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</row>
    <row r="138" spans="67:86" s="83" customFormat="1" ht="12.75" hidden="1"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</row>
    <row r="139" spans="67:86" s="83" customFormat="1" ht="12.75" hidden="1"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</row>
    <row r="140" spans="67:86" s="83" customFormat="1" ht="12.75" hidden="1"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</row>
    <row r="141" spans="67:86" s="83" customFormat="1" ht="12.75" hidden="1"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</row>
    <row r="142" spans="67:86" s="83" customFormat="1" ht="12.75" hidden="1"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</row>
    <row r="143" spans="67:86" s="83" customFormat="1" ht="12.75" hidden="1"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</row>
    <row r="144" spans="67:86" s="83" customFormat="1" ht="12.75" hidden="1"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</row>
    <row r="145" spans="67:86" s="83" customFormat="1" ht="12.75" hidden="1"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</row>
    <row r="146" spans="67:86" s="83" customFormat="1" ht="12.75" hidden="1"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</row>
    <row r="147" spans="67:86" s="83" customFormat="1" ht="12.75" hidden="1"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</row>
    <row r="148" spans="67:86" s="83" customFormat="1" ht="12.75" hidden="1"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</row>
    <row r="149" spans="67:86" s="83" customFormat="1" ht="12.75" hidden="1"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</row>
    <row r="150" spans="67:86" s="83" customFormat="1" ht="12.75" hidden="1"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</row>
    <row r="151" spans="67:86" s="83" customFormat="1" ht="12.75" hidden="1"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</row>
    <row r="152" spans="67:86" s="83" customFormat="1" ht="12.75" hidden="1"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</row>
    <row r="153" spans="67:86" s="83" customFormat="1" ht="12.75" hidden="1"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</row>
    <row r="154" spans="67:86" s="83" customFormat="1" ht="12.75" hidden="1"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</row>
    <row r="155" spans="67:86" s="83" customFormat="1" ht="12.75" hidden="1"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</row>
    <row r="156" spans="67:86" s="83" customFormat="1" ht="12.75" hidden="1"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</row>
    <row r="157" spans="67:86" s="83" customFormat="1" ht="12.75" hidden="1"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</row>
    <row r="158" spans="67:86" s="83" customFormat="1" ht="12.75" hidden="1"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</row>
    <row r="159" spans="67:86" s="83" customFormat="1" ht="12.75" hidden="1"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</row>
    <row r="160" spans="67:86" s="83" customFormat="1" ht="12.75" hidden="1"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</row>
    <row r="161" spans="67:86" s="83" customFormat="1" ht="12.75" hidden="1"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</row>
    <row r="162" spans="67:86" s="83" customFormat="1" ht="12.75" hidden="1"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</row>
    <row r="163" spans="67:86" s="83" customFormat="1" ht="12.75" hidden="1"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</row>
    <row r="164" spans="67:86" s="83" customFormat="1" ht="12.75" hidden="1"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</row>
    <row r="165" spans="67:86" s="83" customFormat="1" ht="12.75" hidden="1"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</row>
    <row r="166" spans="67:86" s="83" customFormat="1" ht="12.75" hidden="1"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</row>
    <row r="167" spans="67:86" s="83" customFormat="1" ht="12.75" hidden="1"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</row>
    <row r="168" spans="67:86" s="83" customFormat="1" ht="12.75" hidden="1"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</row>
    <row r="169" spans="67:86" s="83" customFormat="1" ht="12.75" hidden="1"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</row>
    <row r="170" spans="67:86" s="83" customFormat="1" ht="12.75" hidden="1"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</row>
    <row r="171" spans="67:86" s="83" customFormat="1" ht="12.75" hidden="1"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</row>
    <row r="172" spans="67:86" s="83" customFormat="1" ht="12.75" hidden="1"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</row>
    <row r="173" spans="67:86" s="83" customFormat="1" ht="12.75" hidden="1"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</row>
    <row r="174" spans="67:86" s="83" customFormat="1" ht="12.75" hidden="1"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</row>
    <row r="175" spans="67:86" s="83" customFormat="1" ht="12.75" hidden="1"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</row>
    <row r="176" spans="67:86" s="83" customFormat="1" ht="12.75" hidden="1"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</row>
    <row r="177" spans="67:86" s="83" customFormat="1" ht="12.75" hidden="1"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</row>
    <row r="178" spans="67:86" s="83" customFormat="1" ht="12.75" hidden="1"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</row>
    <row r="179" spans="67:86" s="83" customFormat="1" ht="12.75" hidden="1"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</row>
    <row r="180" spans="67:86" s="83" customFormat="1" ht="12.75" hidden="1"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</row>
    <row r="181" spans="67:86" s="83" customFormat="1" ht="12.75" hidden="1"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</row>
    <row r="182" spans="67:86" s="83" customFormat="1" ht="12.75" hidden="1"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</row>
    <row r="183" spans="67:86" s="83" customFormat="1" ht="12.75" hidden="1"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</row>
    <row r="184" spans="67:86" s="83" customFormat="1" ht="12.75" hidden="1"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</row>
    <row r="185" spans="67:86" s="83" customFormat="1" ht="12.75" hidden="1"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</row>
    <row r="186" spans="67:86" s="83" customFormat="1" ht="12.75" hidden="1"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</row>
    <row r="187" spans="67:86" s="83" customFormat="1" ht="12.75" hidden="1"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</row>
    <row r="188" spans="67:86" s="83" customFormat="1" ht="12.75" hidden="1"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</row>
    <row r="189" spans="67:86" s="83" customFormat="1" ht="12.75" hidden="1"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</row>
    <row r="190" spans="67:86" s="83" customFormat="1" ht="12.75" hidden="1"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</row>
    <row r="191" spans="67:86" s="83" customFormat="1" ht="12.75" hidden="1"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</row>
    <row r="192" spans="67:86" s="83" customFormat="1" ht="12.75" hidden="1"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</row>
    <row r="193" spans="67:86" s="83" customFormat="1" ht="12.75" hidden="1"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</row>
    <row r="194" spans="67:86" s="83" customFormat="1" ht="12.75" hidden="1"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</row>
    <row r="195" spans="67:86" s="83" customFormat="1" ht="12.75" hidden="1"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</row>
    <row r="196" spans="67:86" s="83" customFormat="1" ht="12.75" hidden="1"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</row>
    <row r="197" spans="67:86" s="83" customFormat="1" ht="12.75" hidden="1"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</row>
    <row r="198" spans="67:86" s="83" customFormat="1" ht="12.75" hidden="1"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</row>
    <row r="199" spans="67:86" s="83" customFormat="1" ht="12.75" hidden="1"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</row>
    <row r="200" spans="67:86" s="83" customFormat="1" ht="12.75" hidden="1"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</row>
    <row r="201" spans="67:86" s="83" customFormat="1" ht="12.75" hidden="1"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</row>
    <row r="202" spans="67:86" s="83" customFormat="1" ht="12.75" hidden="1"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</row>
    <row r="203" spans="67:86" s="83" customFormat="1" ht="12.75" hidden="1"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</row>
    <row r="204" spans="67:86" s="83" customFormat="1" ht="12.75" hidden="1"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</row>
    <row r="205" spans="67:86" s="83" customFormat="1" ht="12.75" hidden="1"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</row>
    <row r="206" spans="67:86" s="83" customFormat="1" ht="12.75" hidden="1"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</row>
    <row r="207" spans="67:86" s="83" customFormat="1" ht="12.75" hidden="1"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</row>
    <row r="208" spans="67:86" s="83" customFormat="1" ht="12.75" hidden="1"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</row>
    <row r="209" spans="67:86" s="83" customFormat="1" ht="12.75" hidden="1"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</row>
    <row r="210" spans="67:86" s="83" customFormat="1" ht="12.75" hidden="1"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</row>
    <row r="211" spans="67:86" s="83" customFormat="1" ht="12.75" hidden="1"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</row>
    <row r="212" spans="67:86" s="83" customFormat="1" ht="12.75" hidden="1"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</row>
    <row r="213" spans="67:86" s="83" customFormat="1" ht="12.75" hidden="1"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</row>
    <row r="214" spans="67:86" s="83" customFormat="1" ht="12.75" hidden="1"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</row>
    <row r="215" spans="67:86" s="83" customFormat="1" ht="12.75" hidden="1"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</row>
    <row r="216" spans="67:86" s="83" customFormat="1" ht="12.75" hidden="1"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</row>
    <row r="217" spans="67:86" s="83" customFormat="1" ht="12.75" hidden="1"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</row>
    <row r="218" spans="67:86" s="83" customFormat="1" ht="12.75" hidden="1"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</row>
    <row r="219" spans="67:86" s="83" customFormat="1" ht="12.75" hidden="1"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</row>
    <row r="220" spans="67:86" s="83" customFormat="1" ht="12.75" hidden="1"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</row>
    <row r="221" spans="67:86" s="83" customFormat="1" ht="12.75" hidden="1"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</row>
    <row r="222" spans="67:86" s="83" customFormat="1" ht="12.75" hidden="1"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</row>
    <row r="223" spans="67:86" s="83" customFormat="1" ht="12.75" hidden="1"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</row>
    <row r="224" spans="67:86" s="83" customFormat="1" ht="12.75" hidden="1"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</row>
    <row r="225" spans="67:86" s="83" customFormat="1" ht="12.75" hidden="1"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</row>
    <row r="226" spans="67:86" s="83" customFormat="1" ht="12.75" hidden="1"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</row>
    <row r="227" spans="67:86" s="83" customFormat="1" ht="12.75" hidden="1"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</row>
    <row r="228" spans="67:86" s="83" customFormat="1" ht="12.75" hidden="1"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</row>
    <row r="229" spans="67:86" s="83" customFormat="1" ht="12.75" hidden="1"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</row>
    <row r="230" spans="67:86" s="83" customFormat="1" ht="12.75" hidden="1"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</row>
    <row r="231" spans="67:86" s="83" customFormat="1" ht="12.75" hidden="1"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</row>
    <row r="232" spans="67:86" s="83" customFormat="1" ht="12.75" hidden="1"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</row>
    <row r="233" spans="67:86" s="83" customFormat="1" ht="12.75" hidden="1"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</row>
  </sheetData>
  <sheetProtection selectLockedCells="1" selectUnlockedCells="1"/>
  <mergeCells count="311">
    <mergeCell ref="C2:AU2"/>
    <mergeCell ref="C3:AU3"/>
    <mergeCell ref="AZ3:BG3"/>
    <mergeCell ref="C4:AU4"/>
    <mergeCell ref="C6:AU6"/>
    <mergeCell ref="C8:AU8"/>
    <mergeCell ref="B11:G11"/>
    <mergeCell ref="H11:K11"/>
    <mergeCell ref="AB11:AC11"/>
    <mergeCell ref="AE11:AI11"/>
    <mergeCell ref="AJ11:AO11"/>
    <mergeCell ref="AP11:AT11"/>
    <mergeCell ref="AU11:BC11"/>
    <mergeCell ref="BD11:BH11"/>
    <mergeCell ref="H15:AB15"/>
    <mergeCell ref="AG15:BA15"/>
    <mergeCell ref="H16:AB16"/>
    <mergeCell ref="AG16:BA16"/>
    <mergeCell ref="H17:AB17"/>
    <mergeCell ref="AG17:BA17"/>
    <mergeCell ref="H18:AB18"/>
    <mergeCell ref="AG18:BA18"/>
    <mergeCell ref="H19:AB19"/>
    <mergeCell ref="AG19:BA19"/>
    <mergeCell ref="C23:D23"/>
    <mergeCell ref="E23:G23"/>
    <mergeCell ref="H23:J23"/>
    <mergeCell ref="K23:N23"/>
    <mergeCell ref="O23:BE23"/>
    <mergeCell ref="BF23:BJ23"/>
    <mergeCell ref="C24:D24"/>
    <mergeCell ref="E24:G24"/>
    <mergeCell ref="H24:J24"/>
    <mergeCell ref="K24:N24"/>
    <mergeCell ref="O24:AI24"/>
    <mergeCell ref="AK24:BE24"/>
    <mergeCell ref="BF24:BH24"/>
    <mergeCell ref="BI24:BJ24"/>
    <mergeCell ref="C25:D25"/>
    <mergeCell ref="E25:G25"/>
    <mergeCell ref="H25:J25"/>
    <mergeCell ref="K25:N25"/>
    <mergeCell ref="O25:AI25"/>
    <mergeCell ref="AK25:BE25"/>
    <mergeCell ref="BF25:BH25"/>
    <mergeCell ref="BI25:BJ25"/>
    <mergeCell ref="C26:D26"/>
    <mergeCell ref="E26:G26"/>
    <mergeCell ref="H26:J26"/>
    <mergeCell ref="K26:N26"/>
    <mergeCell ref="O26:AI26"/>
    <mergeCell ref="AK26:BE26"/>
    <mergeCell ref="BF26:BH26"/>
    <mergeCell ref="BI26:BJ26"/>
    <mergeCell ref="C27:D27"/>
    <mergeCell ref="E27:G27"/>
    <mergeCell ref="H27:J27"/>
    <mergeCell ref="K27:N27"/>
    <mergeCell ref="O27:AI27"/>
    <mergeCell ref="AK27:BE27"/>
    <mergeCell ref="BF27:BH27"/>
    <mergeCell ref="BI27:BJ27"/>
    <mergeCell ref="C28:D28"/>
    <mergeCell ref="E28:G28"/>
    <mergeCell ref="H28:J28"/>
    <mergeCell ref="K28:N28"/>
    <mergeCell ref="O28:AI28"/>
    <mergeCell ref="AK28:BE28"/>
    <mergeCell ref="BF28:BH28"/>
    <mergeCell ref="BI28:BJ28"/>
    <mergeCell ref="C29:D29"/>
    <mergeCell ref="E29:G29"/>
    <mergeCell ref="H29:J29"/>
    <mergeCell ref="K29:N29"/>
    <mergeCell ref="O29:AI29"/>
    <mergeCell ref="AK29:BE29"/>
    <mergeCell ref="BF29:BH29"/>
    <mergeCell ref="BI29:BJ29"/>
    <mergeCell ref="C30:D30"/>
    <mergeCell ref="E30:G30"/>
    <mergeCell ref="H30:J30"/>
    <mergeCell ref="K30:N30"/>
    <mergeCell ref="O30:AI30"/>
    <mergeCell ref="AK30:BE30"/>
    <mergeCell ref="BF30:BH30"/>
    <mergeCell ref="BI30:BJ30"/>
    <mergeCell ref="C31:D31"/>
    <mergeCell ref="E31:G31"/>
    <mergeCell ref="H31:J31"/>
    <mergeCell ref="K31:N31"/>
    <mergeCell ref="O31:AI31"/>
    <mergeCell ref="AK31:BE31"/>
    <mergeCell ref="BF31:BH31"/>
    <mergeCell ref="BI31:BJ31"/>
    <mergeCell ref="C32:D32"/>
    <mergeCell ref="E32:G32"/>
    <mergeCell ref="H32:J32"/>
    <mergeCell ref="K32:N32"/>
    <mergeCell ref="O32:AI32"/>
    <mergeCell ref="AK32:BE32"/>
    <mergeCell ref="BF32:BH32"/>
    <mergeCell ref="BI32:BJ32"/>
    <mergeCell ref="C33:D33"/>
    <mergeCell ref="E33:G33"/>
    <mergeCell ref="H33:J33"/>
    <mergeCell ref="K33:N33"/>
    <mergeCell ref="O33:AI33"/>
    <mergeCell ref="AK33:BE33"/>
    <mergeCell ref="BF33:BH33"/>
    <mergeCell ref="BI33:BJ33"/>
    <mergeCell ref="C34:D34"/>
    <mergeCell ref="E34:G34"/>
    <mergeCell ref="H34:J34"/>
    <mergeCell ref="K34:N34"/>
    <mergeCell ref="O34:AI34"/>
    <mergeCell ref="AK34:BE34"/>
    <mergeCell ref="BF34:BH34"/>
    <mergeCell ref="BI34:BJ34"/>
    <mergeCell ref="C35:D35"/>
    <mergeCell ref="E35:G35"/>
    <mergeCell ref="H35:J35"/>
    <mergeCell ref="K35:N35"/>
    <mergeCell ref="O35:AI35"/>
    <mergeCell ref="AK35:BE35"/>
    <mergeCell ref="BF35:BH35"/>
    <mergeCell ref="BI35:BJ35"/>
    <mergeCell ref="H39:AD39"/>
    <mergeCell ref="AE39:AG39"/>
    <mergeCell ref="AH39:AJ39"/>
    <mergeCell ref="AK39:AM39"/>
    <mergeCell ref="AN39:AP39"/>
    <mergeCell ref="AQ39:AU39"/>
    <mergeCell ref="AV39:AX39"/>
    <mergeCell ref="AY39:BA39"/>
    <mergeCell ref="H40:I40"/>
    <mergeCell ref="J40:AD40"/>
    <mergeCell ref="AE40:AG40"/>
    <mergeCell ref="AH40:AJ40"/>
    <mergeCell ref="AK40:AM40"/>
    <mergeCell ref="AN40:AP40"/>
    <mergeCell ref="AQ40:AR40"/>
    <mergeCell ref="AT40:AU40"/>
    <mergeCell ref="AV40:AX40"/>
    <mergeCell ref="AY40:BA40"/>
    <mergeCell ref="H41:I41"/>
    <mergeCell ref="J41:AD41"/>
    <mergeCell ref="AE41:AG41"/>
    <mergeCell ref="AH41:AJ41"/>
    <mergeCell ref="AK41:AM41"/>
    <mergeCell ref="AN41:AP41"/>
    <mergeCell ref="AQ41:AR41"/>
    <mergeCell ref="AT41:AU41"/>
    <mergeCell ref="AV41:AX41"/>
    <mergeCell ref="AY41:BA41"/>
    <mergeCell ref="H42:I42"/>
    <mergeCell ref="J42:AD42"/>
    <mergeCell ref="AE42:AG42"/>
    <mergeCell ref="AH42:AJ42"/>
    <mergeCell ref="AK42:AM42"/>
    <mergeCell ref="AN42:AP42"/>
    <mergeCell ref="AQ42:AR42"/>
    <mergeCell ref="AT42:AU42"/>
    <mergeCell ref="AV42:AX42"/>
    <mergeCell ref="AY42:BA42"/>
    <mergeCell ref="H43:I43"/>
    <mergeCell ref="J43:AD43"/>
    <mergeCell ref="AE43:AG43"/>
    <mergeCell ref="AH43:AJ43"/>
    <mergeCell ref="AK43:AM43"/>
    <mergeCell ref="AN43:AP43"/>
    <mergeCell ref="AQ43:AR43"/>
    <mergeCell ref="AT43:AU43"/>
    <mergeCell ref="AV43:AX43"/>
    <mergeCell ref="AY43:BA43"/>
    <mergeCell ref="H46:AD46"/>
    <mergeCell ref="AE46:AG46"/>
    <mergeCell ref="AH46:AJ46"/>
    <mergeCell ref="AK46:AM46"/>
    <mergeCell ref="AN46:AP46"/>
    <mergeCell ref="AQ46:AU46"/>
    <mergeCell ref="AV46:AX46"/>
    <mergeCell ref="AY46:BA46"/>
    <mergeCell ref="H47:I47"/>
    <mergeCell ref="J47:AD47"/>
    <mergeCell ref="AE47:AG47"/>
    <mergeCell ref="AH47:AJ47"/>
    <mergeCell ref="AK47:AM47"/>
    <mergeCell ref="AN47:AP47"/>
    <mergeCell ref="AQ47:AR47"/>
    <mergeCell ref="AT47:AU47"/>
    <mergeCell ref="AV47:AX47"/>
    <mergeCell ref="AY47:BA47"/>
    <mergeCell ref="H48:I48"/>
    <mergeCell ref="J48:AD48"/>
    <mergeCell ref="AE48:AG48"/>
    <mergeCell ref="AH48:AJ48"/>
    <mergeCell ref="AK48:AM48"/>
    <mergeCell ref="AN48:AP48"/>
    <mergeCell ref="AQ48:AR48"/>
    <mergeCell ref="AT48:AU48"/>
    <mergeCell ref="AV48:AX48"/>
    <mergeCell ref="AY48:BA48"/>
    <mergeCell ref="H49:I49"/>
    <mergeCell ref="J49:AD49"/>
    <mergeCell ref="AE49:AG49"/>
    <mergeCell ref="AH49:AJ49"/>
    <mergeCell ref="AK49:AM49"/>
    <mergeCell ref="AN49:AP49"/>
    <mergeCell ref="AQ49:AR49"/>
    <mergeCell ref="AT49:AU49"/>
    <mergeCell ref="AV49:AX49"/>
    <mergeCell ref="AY49:BA49"/>
    <mergeCell ref="H50:I50"/>
    <mergeCell ref="J50:AD50"/>
    <mergeCell ref="AE50:AG50"/>
    <mergeCell ref="AH50:AJ50"/>
    <mergeCell ref="AK50:AM50"/>
    <mergeCell ref="AN50:AP50"/>
    <mergeCell ref="AQ50:AR50"/>
    <mergeCell ref="AT50:AU50"/>
    <mergeCell ref="AV50:AX50"/>
    <mergeCell ref="AY50:BA50"/>
    <mergeCell ref="D56:E56"/>
    <mergeCell ref="F56:I56"/>
    <mergeCell ref="J56:AZ56"/>
    <mergeCell ref="BA56:BE56"/>
    <mergeCell ref="BF56:BI56"/>
    <mergeCell ref="D57:E58"/>
    <mergeCell ref="F57:I58"/>
    <mergeCell ref="J57:AD57"/>
    <mergeCell ref="AF57:AZ57"/>
    <mergeCell ref="BA57:BC57"/>
    <mergeCell ref="BD57:BE57"/>
    <mergeCell ref="BF57:BI57"/>
    <mergeCell ref="J58:AD58"/>
    <mergeCell ref="AF58:AZ58"/>
    <mergeCell ref="BA58:BE58"/>
    <mergeCell ref="BF58:BI58"/>
    <mergeCell ref="D60:E60"/>
    <mergeCell ref="F60:I60"/>
    <mergeCell ref="J60:AZ60"/>
    <mergeCell ref="BA60:BE60"/>
    <mergeCell ref="BF60:BI60"/>
    <mergeCell ref="D61:E62"/>
    <mergeCell ref="F61:I62"/>
    <mergeCell ref="J61:AD61"/>
    <mergeCell ref="AF61:AZ61"/>
    <mergeCell ref="BA61:BC61"/>
    <mergeCell ref="BD61:BE61"/>
    <mergeCell ref="BF61:BI61"/>
    <mergeCell ref="J62:AD62"/>
    <mergeCell ref="AF62:AZ62"/>
    <mergeCell ref="BA62:BE62"/>
    <mergeCell ref="BF62:BI62"/>
    <mergeCell ref="D65:E65"/>
    <mergeCell ref="F65:I65"/>
    <mergeCell ref="J65:AZ65"/>
    <mergeCell ref="BA65:BE65"/>
    <mergeCell ref="BF65:BI65"/>
    <mergeCell ref="D66:E67"/>
    <mergeCell ref="F66:I67"/>
    <mergeCell ref="J66:AD66"/>
    <mergeCell ref="AF66:AZ66"/>
    <mergeCell ref="BA66:BC66"/>
    <mergeCell ref="BD66:BE66"/>
    <mergeCell ref="BF66:BI66"/>
    <mergeCell ref="J67:AD67"/>
    <mergeCell ref="AF67:AZ67"/>
    <mergeCell ref="BA67:BE67"/>
    <mergeCell ref="BF67:BI67"/>
    <mergeCell ref="D69:E69"/>
    <mergeCell ref="F69:I69"/>
    <mergeCell ref="J69:AZ69"/>
    <mergeCell ref="BA69:BE69"/>
    <mergeCell ref="BF69:BI69"/>
    <mergeCell ref="D70:E71"/>
    <mergeCell ref="F70:I71"/>
    <mergeCell ref="J70:AD70"/>
    <mergeCell ref="AF70:AZ70"/>
    <mergeCell ref="BA70:BC70"/>
    <mergeCell ref="BD70:BE70"/>
    <mergeCell ref="BF70:BI70"/>
    <mergeCell ref="J71:AD71"/>
    <mergeCell ref="AF71:AZ71"/>
    <mergeCell ref="BA71:BE71"/>
    <mergeCell ref="BF71:BI71"/>
    <mergeCell ref="J77:K77"/>
    <mergeCell ref="L77:AF77"/>
    <mergeCell ref="J78:K78"/>
    <mergeCell ref="L78:AF78"/>
    <mergeCell ref="J79:K79"/>
    <mergeCell ref="L79:AF79"/>
    <mergeCell ref="J80:K80"/>
    <mergeCell ref="L80:AF80"/>
    <mergeCell ref="B100:AV100"/>
    <mergeCell ref="J81:K81"/>
    <mergeCell ref="L81:AF81"/>
    <mergeCell ref="J82:K82"/>
    <mergeCell ref="L82:AF82"/>
    <mergeCell ref="J83:K83"/>
    <mergeCell ref="L83:AF83"/>
    <mergeCell ref="B101:AV101"/>
    <mergeCell ref="B102:AV102"/>
    <mergeCell ref="B103:AV103"/>
    <mergeCell ref="B104:AV104"/>
    <mergeCell ref="B105:AV105"/>
    <mergeCell ref="J84:K84"/>
    <mergeCell ref="L84:AF84"/>
    <mergeCell ref="B97:AV97"/>
    <mergeCell ref="B98:AV98"/>
    <mergeCell ref="B99:AV99"/>
  </mergeCells>
  <conditionalFormatting sqref="J57:AD57 J61:AD61 J66:AD66 J70:AD70 O24:AI35">
    <cfRule type="expression" priority="1" dxfId="34" stopIfTrue="1">
      <formula>AND(BA24&gt;BD24,BA24&lt;&gt;"",BD24&lt;&gt;"")</formula>
    </cfRule>
    <cfRule type="expression" priority="2" dxfId="33" stopIfTrue="1">
      <formula>AND(BA24=BD24,BA24&lt;&gt;"",BD24&lt;&gt;"")</formula>
    </cfRule>
    <cfRule type="expression" priority="3" dxfId="0" stopIfTrue="1">
      <formula>AND(BA24&lt;BD24,BA24&lt;&gt;"",BD24&lt;&gt;"")</formula>
    </cfRule>
  </conditionalFormatting>
  <conditionalFormatting sqref="AF57:AZ57 AF61:AZ61 AF66:AZ66 AF70:AZ70 AK24:BE35">
    <cfRule type="expression" priority="4" dxfId="34" stopIfTrue="1">
      <formula>AND(BD24&gt;BA24,BA24&lt;&gt;"",BD24&lt;&gt;"")</formula>
    </cfRule>
    <cfRule type="expression" priority="5" dxfId="33" stopIfTrue="1">
      <formula>AND(BD24=BA24,BA24&lt;&gt;"",BD24&lt;&gt;"")</formula>
    </cfRule>
    <cfRule type="expression" priority="6" dxfId="0" stopIfTrue="1">
      <formula>AND(BD24&lt;BA24,BA24&lt;&gt;"",BD24&lt;&gt;"")</formula>
    </cfRule>
  </conditionalFormatting>
  <conditionalFormatting sqref="BA57:BC57 BA61:BC61 BA66:BC66 BA70:BC70 BF24:BH35">
    <cfRule type="expression" priority="7" dxfId="75" stopIfTrue="1">
      <formula>AND(BD24&lt;&gt;"",ISBLANK(BA24))</formula>
    </cfRule>
    <cfRule type="expression" priority="8" dxfId="39" stopIfTrue="1">
      <formula>ISBLANK(BA24)</formula>
    </cfRule>
  </conditionalFormatting>
  <conditionalFormatting sqref="BD57:BE57 BD61:BE61 BD66:BE66 BD70:BE70 BI24:BJ35">
    <cfRule type="expression" priority="9" dxfId="75" stopIfTrue="1">
      <formula>AND(BA24&lt;&gt;"",ISBLANK(BD24))</formula>
    </cfRule>
    <cfRule type="expression" priority="10" dxfId="39" stopIfTrue="1">
      <formula>ISBLANK(BD24)</formula>
    </cfRule>
  </conditionalFormatting>
  <conditionalFormatting sqref="M44:AG45 AE43:AG45 AH43:BA43 AH45:AS45 AT44:BA45 BB50:BD51 BE50:BP50">
    <cfRule type="expression" priority="11" dxfId="0" stopIfTrue="1">
      <formula>$K$52=""</formula>
    </cfRule>
  </conditionalFormatting>
  <conditionalFormatting sqref="AE40:BA40">
    <cfRule type="expression" priority="12" dxfId="0" stopIfTrue="1">
      <formula>$K$50=""</formula>
    </cfRule>
  </conditionalFormatting>
  <conditionalFormatting sqref="AE41:BA41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E42:BA42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E47:BA47">
    <cfRule type="expression" priority="17" dxfId="0" stopIfTrue="1">
      <formula>$K$63=""</formula>
    </cfRule>
  </conditionalFormatting>
  <conditionalFormatting sqref="AE48:BA48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E49:BA49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E50:BA50">
    <cfRule type="expression" priority="22" dxfId="0" stopIfTrue="1">
      <formula>$K$65=""</formula>
    </cfRule>
  </conditionalFormatting>
  <conditionalFormatting sqref="J40:AD40 K47:AD47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J41 K41:AD42 K48:AD49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J42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J43:AD43 K50:AD50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J47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J48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J49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J50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H40:I43">
    <cfRule type="expression" priority="43" dxfId="40" stopIfTrue="1">
      <formula>#REF!&lt;&gt;#REF!</formula>
    </cfRule>
  </conditionalFormatting>
  <conditionalFormatting sqref="H47:I50">
    <cfRule type="expression" priority="44" dxfId="40" stopIfTrue="1">
      <formula>#REF!&lt;&gt;#REF!</formula>
    </cfRule>
  </conditionalFormatting>
  <conditionalFormatting sqref="AP11:AT11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ErrorMessage="1" sqref="BF57:BI57 BF61:BI61 BF66:BI66 BF70:BI70">
      <formula1>$Y$18:$Y$21</formula1>
      <formula2>0</formula2>
    </dataValidation>
    <dataValidation type="whole" operator="greaterThanOrEqual" allowBlank="1" showErrorMessage="1" errorTitle="Fehler" error="Nur Zahlen eingeben!" sqref="AE11:AI11 AP11:AT11 BD11:BH11 X12:AB12 AI12:AM12 AW12:BA12 BF24:BJ35 BA57:BE57 BA61:BE61 BA66:BE66 BA70:BE70">
      <formula1>0</formula1>
    </dataValidation>
    <dataValidation type="whole" allowBlank="1" showErrorMessage="1" errorTitle="Zahlen" error="Nur Zahleneingabe möglich" sqref="BA58:BE58 BA62:BE64 BA67:BE67 BA71:BE71">
      <formula1>0</formula1>
      <formula2>100</formula2>
    </dataValidation>
    <dataValidation type="list" allowBlank="1" showErrorMessage="1" sqref="AB11:AD11 U12:W12">
      <formula1>$C$27:$C$28</formula1>
      <formula2>0</formula2>
    </dataValidation>
  </dataValidations>
  <printOptions gridLines="1" horizontalCentered="1"/>
  <pageMargins left="0.39375" right="0.39375" top="0.39375" bottom="0.39375" header="0.5118055555555555" footer="0"/>
  <pageSetup horizontalDpi="300" verticalDpi="300" orientation="portrait" pageOrder="overThenDown" paperSize="9" scale="66"/>
  <headerFooter alignWithMargins="0">
    <oddFooter xml:space="preserve">&amp;R&amp;P von &amp;N </oddFooter>
  </headerFooter>
  <rowBreaks count="2" manualBreakCount="2">
    <brk id="35" max="255" man="1"/>
    <brk id="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0" style="2" hidden="1" customWidth="1"/>
    <col min="73" max="73" width="0" style="3" hidden="1" customWidth="1"/>
    <col min="74" max="76" width="0" style="4" hidden="1" customWidth="1"/>
    <col min="77" max="77" width="0" style="3" hidden="1" customWidth="1"/>
    <col min="78" max="82" width="0" style="4" hidden="1" customWidth="1"/>
    <col min="83" max="87" width="0" style="2" hidden="1" customWidth="1"/>
    <col min="88" max="91" width="0" style="5" hidden="1" customWidth="1"/>
    <col min="92" max="16384" width="0" style="1" hidden="1" customWidth="1"/>
  </cols>
  <sheetData>
    <row r="1" ht="7.5" customHeight="1"/>
    <row r="2" spans="2:60" ht="33">
      <c r="B2" s="310" t="str">
        <f>Ergebniseingabe!C2</f>
        <v>VFR Mehrhoog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311" t="str">
        <f>Ergebniseingabe!C3</f>
        <v>Hamminkelner Stadtmeisterschaften AH-Fußball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W3" s="271" t="s">
        <v>82</v>
      </c>
      <c r="AX3" s="271"/>
      <c r="AY3" s="271"/>
      <c r="AZ3" s="271"/>
      <c r="BA3" s="271"/>
      <c r="BB3" s="271"/>
      <c r="BC3" s="271"/>
      <c r="BD3" s="271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382" t="str">
        <f>Ergebniseingabe!C4</f>
        <v>Veranstalter: Stadtsportverband Hamminkeln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6" customFormat="1" ht="15">
      <c r="B6" s="383" t="str">
        <f>Ergebniseingabe!C6</f>
        <v>Am Samstag, den 27.05.2017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17"/>
      <c r="AV6" s="17"/>
      <c r="AW6" s="17"/>
      <c r="AX6" s="17"/>
      <c r="AY6" s="17"/>
      <c r="AZ6" s="17"/>
      <c r="BA6" s="17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1" customFormat="1" ht="15">
      <c r="B8" s="379" t="str">
        <f>Ergebniseingabe!C8</f>
        <v>Sportplatz Mehrhoog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P8" s="22"/>
      <c r="BQ8" s="22"/>
      <c r="BR8" s="22"/>
      <c r="BS8" s="22"/>
      <c r="BT8" s="22"/>
      <c r="BU8" s="23"/>
      <c r="BV8" s="24"/>
      <c r="BW8" s="24"/>
      <c r="BX8" s="24"/>
      <c r="BY8" s="23"/>
      <c r="BZ8" s="24"/>
      <c r="CA8" s="24"/>
      <c r="CB8" s="24"/>
      <c r="CC8" s="24"/>
      <c r="CD8" s="24"/>
      <c r="CE8" s="22"/>
      <c r="CF8" s="22"/>
      <c r="CG8" s="22"/>
      <c r="CH8" s="22"/>
      <c r="CI8" s="22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6" customFormat="1" ht="15">
      <c r="A10" s="375" t="s">
        <v>6</v>
      </c>
      <c r="B10" s="375"/>
      <c r="C10" s="375"/>
      <c r="D10" s="375"/>
      <c r="E10" s="375"/>
      <c r="F10" s="375"/>
      <c r="G10" s="378">
        <f>Ergebniseingabe!H11</f>
        <v>0.5</v>
      </c>
      <c r="H10" s="378"/>
      <c r="I10" s="378"/>
      <c r="J10" s="378"/>
      <c r="K10" s="16" t="s">
        <v>7</v>
      </c>
      <c r="S10" s="39" t="s">
        <v>8</v>
      </c>
      <c r="T10" s="379">
        <f>Ergebniseingabe!AB11</f>
        <v>1</v>
      </c>
      <c r="U10" s="379"/>
      <c r="V10" s="41" t="s">
        <v>9</v>
      </c>
      <c r="W10" s="380">
        <f>Ergebniseingabe!AE11</f>
        <v>30</v>
      </c>
      <c r="X10" s="380"/>
      <c r="Y10" s="380"/>
      <c r="Z10" s="380"/>
      <c r="AA10" s="380"/>
      <c r="AB10" s="381">
        <f>IF(T10=2,"Halbzeit:","")</f>
      </c>
      <c r="AC10" s="381"/>
      <c r="AD10" s="381"/>
      <c r="AE10" s="381"/>
      <c r="AF10" s="381"/>
      <c r="AG10" s="381"/>
      <c r="AH10" s="380">
        <f>IF(Ergebniseingabe!AP11="","",Ergebniseingabe!AP11)</f>
      </c>
      <c r="AI10" s="380"/>
      <c r="AJ10" s="380"/>
      <c r="AK10" s="380"/>
      <c r="AL10" s="380"/>
      <c r="AM10" s="375" t="s">
        <v>10</v>
      </c>
      <c r="AN10" s="375"/>
      <c r="AO10" s="375"/>
      <c r="AP10" s="375"/>
      <c r="AQ10" s="375"/>
      <c r="AR10" s="375"/>
      <c r="AS10" s="375"/>
      <c r="AT10" s="375"/>
      <c r="AU10" s="375"/>
      <c r="AV10" s="376">
        <f>Ergebniseingabe!BD11</f>
        <v>5</v>
      </c>
      <c r="AW10" s="376"/>
      <c r="AX10" s="376"/>
      <c r="AY10" s="376"/>
      <c r="AZ10" s="376"/>
      <c r="BA10" s="45"/>
      <c r="BB10" s="45"/>
      <c r="BC10" s="45"/>
      <c r="BD10" s="37"/>
      <c r="BE10" s="37"/>
      <c r="BF10" s="37"/>
      <c r="BG10" s="36"/>
      <c r="BH10" s="36"/>
      <c r="BI10" s="46"/>
      <c r="BJ10" s="46"/>
      <c r="BK10" s="47"/>
      <c r="BL10" s="47"/>
      <c r="BM10" s="47"/>
      <c r="BN10" s="35"/>
      <c r="BO10" s="35"/>
      <c r="BP10" s="35"/>
      <c r="BQ10" s="36"/>
      <c r="BR10" s="36"/>
      <c r="BS10" s="36"/>
      <c r="BT10" s="36"/>
      <c r="BU10" s="36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</row>
    <row r="11" ht="9" customHeight="1"/>
    <row r="12" spans="2:87" s="11" customFormat="1" ht="15.75">
      <c r="B12" s="93" t="s">
        <v>11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5.75">
      <c r="C14" s="261" t="str">
        <f>Ergebniseingabe!H15</f>
        <v>Gruppe A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AB14" s="262" t="str">
        <f>Ergebniseingabe!AG15</f>
        <v>Gruppe B</v>
      </c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50">
        <v>1</v>
      </c>
      <c r="C15" s="377" t="str">
        <f>Ergebniseingabe!H16</f>
        <v>1. SV Hamminkeln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AA15" s="50">
        <v>1</v>
      </c>
      <c r="AB15" s="377" t="str">
        <f>Ergebniseingabe!AG16</f>
        <v>1. SV Ringenberg</v>
      </c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50">
        <v>2</v>
      </c>
      <c r="C16" s="373" t="str">
        <f>Ergebniseingabe!H17</f>
        <v>2. SV Brünen</v>
      </c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AA16" s="50">
        <v>2</v>
      </c>
      <c r="AB16" s="373" t="str">
        <f>Ergebniseingabe!AG17</f>
        <v>2. GW Lankern</v>
      </c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50">
        <v>3</v>
      </c>
      <c r="C17" s="373" t="str">
        <f>Ergebniseingabe!H18</f>
        <v>3. BW Dingden I</v>
      </c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AA17" s="50">
        <v>3</v>
      </c>
      <c r="AB17" s="373" t="str">
        <f>Ergebniseingabe!AG18</f>
        <v>3. VFR Mehrhoog</v>
      </c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5.75">
      <c r="B18" s="50">
        <v>4</v>
      </c>
      <c r="C18" s="374" t="str">
        <f>Ergebniseingabe!H19</f>
        <v>4. BW Wertherbruch</v>
      </c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AA18" s="50">
        <v>4</v>
      </c>
      <c r="AB18" s="374" t="str">
        <f>Ergebniseingabe!AG19</f>
        <v>4. BW Dingden II</v>
      </c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93" t="s">
        <v>25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>
      <c r="B22" s="367" t="s">
        <v>26</v>
      </c>
      <c r="C22" s="367"/>
      <c r="D22" s="368" t="s">
        <v>28</v>
      </c>
      <c r="E22" s="368"/>
      <c r="F22" s="368"/>
      <c r="G22" s="368" t="s">
        <v>29</v>
      </c>
      <c r="H22" s="368"/>
      <c r="I22" s="368"/>
      <c r="J22" s="368"/>
      <c r="K22" s="368" t="s">
        <v>30</v>
      </c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9" t="s">
        <v>31</v>
      </c>
      <c r="BC22" s="369"/>
      <c r="BD22" s="369"/>
      <c r="BE22" s="369"/>
      <c r="BF22" s="369"/>
      <c r="BG22" s="94"/>
      <c r="BH22" s="95"/>
      <c r="BX22" s="96"/>
      <c r="BY22" s="96"/>
      <c r="BZ22" s="96"/>
      <c r="CA22" s="96"/>
      <c r="CB22" s="96"/>
      <c r="CC22" s="96"/>
      <c r="CD22" s="97"/>
      <c r="CE22" s="97"/>
      <c r="CF22" s="98"/>
      <c r="CG22" s="97"/>
      <c r="CH22" s="97"/>
      <c r="CI22" s="97"/>
      <c r="CJ22" s="98"/>
      <c r="CK22" s="97"/>
      <c r="CL22" s="97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12"/>
      <c r="CX22" s="12"/>
      <c r="CY22" s="12"/>
      <c r="CZ22" s="12"/>
      <c r="DA22" s="12"/>
      <c r="DB22" s="12"/>
      <c r="DC22" s="12"/>
    </row>
    <row r="23" spans="2:107" s="11" customFormat="1" ht="20.25" customHeight="1">
      <c r="B23" s="370">
        <v>1</v>
      </c>
      <c r="C23" s="370"/>
      <c r="D23" s="371" t="str">
        <f>Ergebniseingabe!H24</f>
        <v>A</v>
      </c>
      <c r="E23" s="371"/>
      <c r="F23" s="371"/>
      <c r="G23" s="372">
        <f>Ergebniseingabe!K24</f>
        <v>0.5</v>
      </c>
      <c r="H23" s="372"/>
      <c r="I23" s="372"/>
      <c r="J23" s="372"/>
      <c r="K23" s="285" t="str">
        <f>Ergebniseingabe!O24</f>
        <v>SV Hamminkeln</v>
      </c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99" t="s">
        <v>34</v>
      </c>
      <c r="AG23" s="286" t="str">
        <f>Ergebniseingabe!AK24</f>
        <v>SV Brünen</v>
      </c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365">
        <f>IF(Ergebniseingabe!BF24="","",Ergebniseingabe!BF24)</f>
      </c>
      <c r="BC23" s="365"/>
      <c r="BD23" s="365"/>
      <c r="BE23" s="366">
        <f>IF(Ergebniseingabe!BI24="","",Ergebniseingabe!BI24)</f>
      </c>
      <c r="BF23" s="366"/>
      <c r="BG23" s="100"/>
      <c r="BH23" s="15"/>
      <c r="BX23" s="96"/>
      <c r="BY23" s="96"/>
      <c r="BZ23" s="96"/>
      <c r="CA23" s="96"/>
      <c r="CB23" s="96"/>
      <c r="CC23" s="96"/>
      <c r="CD23" s="97"/>
      <c r="CE23" s="97"/>
      <c r="CF23" s="98"/>
      <c r="CG23" s="98"/>
      <c r="CH23" s="98"/>
      <c r="CI23" s="98"/>
      <c r="CJ23" s="98"/>
      <c r="CK23" s="97"/>
      <c r="CL23" s="97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>
      <c r="B24" s="352">
        <v>2</v>
      </c>
      <c r="C24" s="352"/>
      <c r="D24" s="353" t="str">
        <f>Ergebniseingabe!H25</f>
        <v>A</v>
      </c>
      <c r="E24" s="353"/>
      <c r="F24" s="353"/>
      <c r="G24" s="354">
        <f>Ergebniseingabe!K25</f>
        <v>0.5</v>
      </c>
      <c r="H24" s="354"/>
      <c r="I24" s="354"/>
      <c r="J24" s="354"/>
      <c r="K24" s="355" t="str">
        <f>Ergebniseingabe!O25</f>
        <v>BW Dingden I</v>
      </c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101" t="s">
        <v>34</v>
      </c>
      <c r="AG24" s="356" t="str">
        <f>Ergebniseingabe!AK25</f>
        <v>BW Wertherbruch</v>
      </c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7">
        <f>IF(Ergebniseingabe!BF25="","",Ergebniseingabe!BF25)</f>
      </c>
      <c r="BC24" s="357"/>
      <c r="BD24" s="357"/>
      <c r="BE24" s="358">
        <f>IF(Ergebniseingabe!BI25="","",Ergebniseingabe!BI25)</f>
      </c>
      <c r="BF24" s="358"/>
      <c r="BG24" s="100"/>
      <c r="BH24" s="15"/>
      <c r="CD24" s="102"/>
      <c r="CE24" s="102"/>
      <c r="CF24" s="103"/>
      <c r="CG24" s="103"/>
      <c r="CH24" s="103"/>
      <c r="CI24" s="103"/>
      <c r="CJ24" s="103"/>
      <c r="CK24" s="102"/>
      <c r="CL24" s="102"/>
      <c r="CP24" s="96"/>
      <c r="CQ24" s="96"/>
      <c r="CR24" s="96"/>
      <c r="CS24" s="96"/>
      <c r="CT24" s="96"/>
      <c r="CU24" s="96"/>
      <c r="CV24" s="96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359">
        <v>3</v>
      </c>
      <c r="C25" s="359"/>
      <c r="D25" s="360" t="str">
        <f>Ergebniseingabe!H26</f>
        <v>B</v>
      </c>
      <c r="E25" s="360"/>
      <c r="F25" s="360"/>
      <c r="G25" s="361">
        <f>Ergebniseingabe!K26</f>
        <v>0.5243055555555556</v>
      </c>
      <c r="H25" s="361"/>
      <c r="I25" s="361"/>
      <c r="J25" s="361"/>
      <c r="K25" s="362" t="str">
        <f>Ergebniseingabe!O26</f>
        <v>SV Ringenberg</v>
      </c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104" t="s">
        <v>34</v>
      </c>
      <c r="AG25" s="363" t="str">
        <f>Ergebniseingabe!AK26</f>
        <v>GW Lankern</v>
      </c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4">
        <f>IF(Ergebniseingabe!BF26="","",Ergebniseingabe!BF26)</f>
      </c>
      <c r="BC25" s="364"/>
      <c r="BD25" s="364"/>
      <c r="BE25" s="351">
        <f>IF(Ergebniseingabe!BI26="","",Ergebniseingabe!BI26)</f>
      </c>
      <c r="BF25" s="351"/>
      <c r="BG25" s="100"/>
      <c r="BH25" s="15"/>
      <c r="BX25" s="96"/>
      <c r="BY25" s="96"/>
      <c r="BZ25" s="96"/>
      <c r="CA25" s="96"/>
      <c r="CB25" s="96"/>
      <c r="CC25" s="96"/>
      <c r="CD25" s="97"/>
      <c r="CE25" s="97"/>
      <c r="CF25" s="98"/>
      <c r="CG25" s="98"/>
      <c r="CH25" s="98"/>
      <c r="CI25" s="98"/>
      <c r="CJ25" s="98"/>
      <c r="CK25" s="97"/>
      <c r="CL25" s="97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>
      <c r="B26" s="352">
        <v>4</v>
      </c>
      <c r="C26" s="352"/>
      <c r="D26" s="353" t="str">
        <f>Ergebniseingabe!H27</f>
        <v>B</v>
      </c>
      <c r="E26" s="353"/>
      <c r="F26" s="353"/>
      <c r="G26" s="354">
        <f>Ergebniseingabe!K27</f>
        <v>0.5243055555555556</v>
      </c>
      <c r="H26" s="354"/>
      <c r="I26" s="354"/>
      <c r="J26" s="354"/>
      <c r="K26" s="355" t="str">
        <f>Ergebniseingabe!O27</f>
        <v>VFR Mehrhoog</v>
      </c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101" t="s">
        <v>34</v>
      </c>
      <c r="AG26" s="356" t="str">
        <f>Ergebniseingabe!AK27</f>
        <v>BW Dingden II</v>
      </c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7">
        <f>IF(Ergebniseingabe!BF27="","",Ergebniseingabe!BF27)</f>
      </c>
      <c r="BC26" s="357"/>
      <c r="BD26" s="357"/>
      <c r="BE26" s="358">
        <f>IF(Ergebniseingabe!BI27="","",Ergebniseingabe!BI27)</f>
      </c>
      <c r="BF26" s="358"/>
      <c r="BG26" s="100"/>
      <c r="BH26" s="15"/>
      <c r="BX26" s="96"/>
      <c r="BY26" s="96"/>
      <c r="BZ26" s="96"/>
      <c r="CA26" s="96"/>
      <c r="CB26" s="96"/>
      <c r="CC26" s="96"/>
      <c r="CD26" s="97"/>
      <c r="CE26" s="97"/>
      <c r="CF26" s="98"/>
      <c r="CG26" s="98"/>
      <c r="CH26" s="98"/>
      <c r="CI26" s="98"/>
      <c r="CJ26" s="98"/>
      <c r="CK26" s="97"/>
      <c r="CL26" s="97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359">
        <v>5</v>
      </c>
      <c r="C27" s="359"/>
      <c r="D27" s="360" t="str">
        <f>Ergebniseingabe!H28</f>
        <v>A</v>
      </c>
      <c r="E27" s="360"/>
      <c r="F27" s="360"/>
      <c r="G27" s="361">
        <f>Ergebniseingabe!K28</f>
        <v>0.5486111111111112</v>
      </c>
      <c r="H27" s="361"/>
      <c r="I27" s="361"/>
      <c r="J27" s="361"/>
      <c r="K27" s="362" t="str">
        <f>Ergebniseingabe!O28</f>
        <v>SV Hamminkeln</v>
      </c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104" t="s">
        <v>34</v>
      </c>
      <c r="AG27" s="363" t="str">
        <f>Ergebniseingabe!AK28</f>
        <v>BW Dingden I</v>
      </c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4">
        <f>IF(Ergebniseingabe!BF28="","",Ergebniseingabe!BF28)</f>
      </c>
      <c r="BC27" s="364"/>
      <c r="BD27" s="364"/>
      <c r="BE27" s="351">
        <f>IF(Ergebniseingabe!BI28="","",Ergebniseingabe!BI28)</f>
      </c>
      <c r="BF27" s="351"/>
      <c r="BG27" s="100"/>
      <c r="BH27" s="15"/>
      <c r="BX27" s="96"/>
      <c r="BY27" s="96"/>
      <c r="BZ27" s="96"/>
      <c r="CA27" s="96"/>
      <c r="CB27" s="96"/>
      <c r="CC27" s="96"/>
      <c r="CD27" s="97"/>
      <c r="CE27" s="97"/>
      <c r="CF27" s="98"/>
      <c r="CG27" s="98"/>
      <c r="CH27" s="98"/>
      <c r="CI27" s="98"/>
      <c r="CJ27" s="98"/>
      <c r="CK27" s="97"/>
      <c r="CL27" s="97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>
      <c r="B28" s="352">
        <v>6</v>
      </c>
      <c r="C28" s="352"/>
      <c r="D28" s="353" t="str">
        <f>Ergebniseingabe!H29</f>
        <v>A</v>
      </c>
      <c r="E28" s="353"/>
      <c r="F28" s="353"/>
      <c r="G28" s="354">
        <f>Ergebniseingabe!K29</f>
        <v>0.5486111111111112</v>
      </c>
      <c r="H28" s="354"/>
      <c r="I28" s="354"/>
      <c r="J28" s="354"/>
      <c r="K28" s="355" t="str">
        <f>Ergebniseingabe!O29</f>
        <v>SV Brünen</v>
      </c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101" t="s">
        <v>34</v>
      </c>
      <c r="AG28" s="356" t="str">
        <f>Ergebniseingabe!AK29</f>
        <v>BW Wertherbruch</v>
      </c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7">
        <f>IF(Ergebniseingabe!BF29="","",Ergebniseingabe!BF29)</f>
      </c>
      <c r="BC28" s="357"/>
      <c r="BD28" s="357"/>
      <c r="BE28" s="358">
        <f>IF(Ergebniseingabe!BI29="","",Ergebniseingabe!BI29)</f>
      </c>
      <c r="BF28" s="358"/>
      <c r="BG28" s="100"/>
      <c r="BH28" s="15"/>
      <c r="CD28" s="102"/>
      <c r="CE28" s="102"/>
      <c r="CF28" s="103"/>
      <c r="CG28" s="103"/>
      <c r="CH28" s="103"/>
      <c r="CI28" s="103"/>
      <c r="CJ28" s="103"/>
      <c r="CK28" s="102"/>
      <c r="CL28" s="102"/>
      <c r="CP28" s="92"/>
      <c r="CQ28" s="92"/>
      <c r="CR28" s="28"/>
      <c r="CS28" s="92"/>
      <c r="CT28" s="105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M28" s="92"/>
      <c r="DN28" s="92"/>
      <c r="DP28" s="92"/>
      <c r="DQ28" s="92"/>
      <c r="DS28" s="92"/>
      <c r="DV28" s="92"/>
      <c r="DX28" s="105"/>
      <c r="DY28" s="105"/>
    </row>
    <row r="29" spans="2:107" s="11" customFormat="1" ht="20.25" customHeight="1">
      <c r="B29" s="359">
        <v>7</v>
      </c>
      <c r="C29" s="359"/>
      <c r="D29" s="360" t="str">
        <f>Ergebniseingabe!H30</f>
        <v>B</v>
      </c>
      <c r="E29" s="360"/>
      <c r="F29" s="360"/>
      <c r="G29" s="361">
        <f>Ergebniseingabe!K30</f>
        <v>0.5729166666666667</v>
      </c>
      <c r="H29" s="361"/>
      <c r="I29" s="361"/>
      <c r="J29" s="361"/>
      <c r="K29" s="362" t="str">
        <f>Ergebniseingabe!O30</f>
        <v>SV Ringenberg</v>
      </c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104" t="s">
        <v>34</v>
      </c>
      <c r="AG29" s="363" t="str">
        <f>Ergebniseingabe!AK30</f>
        <v>VFR Mehrhoog</v>
      </c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4">
        <f>IF(Ergebniseingabe!BF30="","",Ergebniseingabe!BF30)</f>
      </c>
      <c r="BC29" s="364"/>
      <c r="BD29" s="364"/>
      <c r="BE29" s="351">
        <f>IF(Ergebniseingabe!BI30="","",Ergebniseingabe!BI30)</f>
      </c>
      <c r="BF29" s="351"/>
      <c r="BG29" s="100"/>
      <c r="BH29" s="15"/>
      <c r="BX29" s="96"/>
      <c r="BY29" s="96"/>
      <c r="BZ29" s="96"/>
      <c r="CA29" s="96"/>
      <c r="CB29" s="96"/>
      <c r="CC29" s="96"/>
      <c r="CD29" s="97"/>
      <c r="CE29" s="97"/>
      <c r="CF29" s="98"/>
      <c r="CG29" s="98"/>
      <c r="CH29" s="98"/>
      <c r="CI29" s="98"/>
      <c r="CJ29" s="98"/>
      <c r="CK29" s="97"/>
      <c r="CL29" s="97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>
      <c r="B30" s="352">
        <v>8</v>
      </c>
      <c r="C30" s="352"/>
      <c r="D30" s="353" t="str">
        <f>Ergebniseingabe!H31</f>
        <v>B</v>
      </c>
      <c r="E30" s="353"/>
      <c r="F30" s="353"/>
      <c r="G30" s="354">
        <f>Ergebniseingabe!K31</f>
        <v>0.5729166666666666</v>
      </c>
      <c r="H30" s="354"/>
      <c r="I30" s="354"/>
      <c r="J30" s="354"/>
      <c r="K30" s="355" t="str">
        <f>Ergebniseingabe!O31</f>
        <v>GW Lankern</v>
      </c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101" t="s">
        <v>34</v>
      </c>
      <c r="AG30" s="356" t="str">
        <f>Ergebniseingabe!AK31</f>
        <v>BW Dingden II</v>
      </c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7">
        <f>IF(Ergebniseingabe!BF31="","",Ergebniseingabe!BF31)</f>
      </c>
      <c r="BC30" s="357"/>
      <c r="BD30" s="357"/>
      <c r="BE30" s="358">
        <f>IF(Ergebniseingabe!BI31="","",Ergebniseingabe!BI31)</f>
      </c>
      <c r="BF30" s="358"/>
      <c r="BG30" s="100"/>
      <c r="BH30" s="15"/>
      <c r="BX30" s="96"/>
      <c r="BY30" s="96"/>
      <c r="BZ30" s="96"/>
      <c r="CA30" s="96"/>
      <c r="CB30" s="96"/>
      <c r="CC30" s="96"/>
      <c r="CD30" s="97"/>
      <c r="CE30" s="97"/>
      <c r="CF30" s="98"/>
      <c r="CG30" s="98"/>
      <c r="CH30" s="98"/>
      <c r="CI30" s="98"/>
      <c r="CJ30" s="98"/>
      <c r="CK30" s="97"/>
      <c r="CL30" s="97"/>
      <c r="CM30" s="96"/>
      <c r="CN30" s="106"/>
      <c r="CO30" s="92"/>
      <c r="CP30" s="92"/>
      <c r="CQ30" s="92"/>
      <c r="CR30" s="28"/>
      <c r="CS30" s="92"/>
      <c r="CT30" s="105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M30" s="92"/>
      <c r="DN30" s="92"/>
      <c r="DP30" s="92"/>
      <c r="DQ30" s="92"/>
      <c r="DS30" s="92"/>
      <c r="DV30" s="92"/>
      <c r="DX30" s="105"/>
      <c r="DY30" s="105"/>
    </row>
    <row r="31" spans="2:129" s="11" customFormat="1" ht="20.25" customHeight="1">
      <c r="B31" s="359">
        <v>9</v>
      </c>
      <c r="C31" s="359"/>
      <c r="D31" s="360" t="str">
        <f>Ergebniseingabe!H32</f>
        <v>A</v>
      </c>
      <c r="E31" s="360"/>
      <c r="F31" s="360"/>
      <c r="G31" s="361">
        <f>Ergebniseingabe!K32</f>
        <v>0.5972222222222222</v>
      </c>
      <c r="H31" s="361"/>
      <c r="I31" s="361"/>
      <c r="J31" s="361"/>
      <c r="K31" s="362" t="str">
        <f>Ergebniseingabe!O32</f>
        <v>BW Wertherbruch</v>
      </c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104" t="s">
        <v>34</v>
      </c>
      <c r="AG31" s="363" t="str">
        <f>Ergebniseingabe!AK32</f>
        <v>SV Hamminkeln</v>
      </c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4">
        <f>IF(Ergebniseingabe!BF32="","",Ergebniseingabe!BF32)</f>
      </c>
      <c r="BC31" s="364"/>
      <c r="BD31" s="364"/>
      <c r="BE31" s="351">
        <f>IF(Ergebniseingabe!BI32="","",Ergebniseingabe!BI32)</f>
      </c>
      <c r="BF31" s="351"/>
      <c r="BG31" s="100"/>
      <c r="BH31" s="15"/>
      <c r="CD31" s="102"/>
      <c r="CE31" s="102"/>
      <c r="CF31" s="103"/>
      <c r="CG31" s="103"/>
      <c r="CH31" s="103"/>
      <c r="CI31" s="103"/>
      <c r="CJ31" s="103"/>
      <c r="CK31" s="102"/>
      <c r="CL31" s="102"/>
      <c r="CP31" s="92"/>
      <c r="CQ31" s="92"/>
      <c r="CR31" s="28"/>
      <c r="CS31" s="92"/>
      <c r="CT31" s="105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M31" s="92"/>
      <c r="DN31" s="92"/>
      <c r="DP31" s="92"/>
      <c r="DQ31" s="92"/>
      <c r="DS31" s="92"/>
      <c r="DV31" s="92"/>
      <c r="DX31" s="105"/>
      <c r="DY31" s="105"/>
    </row>
    <row r="32" spans="2:107" s="11" customFormat="1" ht="20.25" customHeight="1">
      <c r="B32" s="352">
        <v>10</v>
      </c>
      <c r="C32" s="352"/>
      <c r="D32" s="353" t="str">
        <f>Ergebniseingabe!H33</f>
        <v>A</v>
      </c>
      <c r="E32" s="353"/>
      <c r="F32" s="353"/>
      <c r="G32" s="354">
        <f>Ergebniseingabe!K33</f>
        <v>0.5972222222222222</v>
      </c>
      <c r="H32" s="354"/>
      <c r="I32" s="354"/>
      <c r="J32" s="354"/>
      <c r="K32" s="355" t="str">
        <f>Ergebniseingabe!O33</f>
        <v>SV Brünen</v>
      </c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101" t="s">
        <v>34</v>
      </c>
      <c r="AG32" s="356" t="str">
        <f>Ergebniseingabe!AK33</f>
        <v>BW Dingden I</v>
      </c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7">
        <f>IF(Ergebniseingabe!BF33="","",Ergebniseingabe!BF33)</f>
      </c>
      <c r="BC32" s="357"/>
      <c r="BD32" s="357"/>
      <c r="BE32" s="358">
        <f>IF(Ergebniseingabe!BI33="","",Ergebniseingabe!BI33)</f>
      </c>
      <c r="BF32" s="358"/>
      <c r="BG32" s="100"/>
      <c r="BH32" s="15"/>
      <c r="BX32" s="96"/>
      <c r="BY32" s="96"/>
      <c r="BZ32" s="96"/>
      <c r="CA32" s="96"/>
      <c r="CB32" s="96"/>
      <c r="CC32" s="96"/>
      <c r="CD32" s="97"/>
      <c r="CE32" s="97"/>
      <c r="CF32" s="98"/>
      <c r="CG32" s="98"/>
      <c r="CH32" s="98"/>
      <c r="CI32" s="98"/>
      <c r="CJ32" s="98"/>
      <c r="CK32" s="97"/>
      <c r="CL32" s="97"/>
      <c r="CM32" s="96"/>
      <c r="CT32" s="105"/>
      <c r="CU32" s="96"/>
      <c r="CV32" s="96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359">
        <v>11</v>
      </c>
      <c r="C33" s="359"/>
      <c r="D33" s="360" t="str">
        <f>Ergebniseingabe!H34</f>
        <v>B</v>
      </c>
      <c r="E33" s="360"/>
      <c r="F33" s="360"/>
      <c r="G33" s="361">
        <f>Ergebniseingabe!K34</f>
        <v>0.6215277777777778</v>
      </c>
      <c r="H33" s="361"/>
      <c r="I33" s="361"/>
      <c r="J33" s="361"/>
      <c r="K33" s="362" t="str">
        <f>Ergebniseingabe!O34</f>
        <v>BW Dingden II</v>
      </c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104" t="s">
        <v>34</v>
      </c>
      <c r="AG33" s="363" t="str">
        <f>Ergebniseingabe!AK34</f>
        <v>SV Ringenberg</v>
      </c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4">
        <f>IF(Ergebniseingabe!BF34="","",Ergebniseingabe!BF34)</f>
      </c>
      <c r="BC33" s="364"/>
      <c r="BD33" s="364"/>
      <c r="BE33" s="351">
        <f>IF(Ergebniseingabe!BI34="","",Ergebniseingabe!BI34)</f>
      </c>
      <c r="BF33" s="351"/>
      <c r="BG33" s="100"/>
      <c r="BH33" s="15"/>
      <c r="BX33" s="96"/>
      <c r="BY33" s="96"/>
      <c r="BZ33" s="96"/>
      <c r="CA33" s="96"/>
      <c r="CB33" s="96"/>
      <c r="CC33" s="96"/>
      <c r="CD33" s="97"/>
      <c r="CE33" s="97"/>
      <c r="CF33" s="98"/>
      <c r="CG33" s="98"/>
      <c r="CH33" s="98"/>
      <c r="CI33" s="98"/>
      <c r="CJ33" s="98"/>
      <c r="CK33" s="97"/>
      <c r="CL33" s="97"/>
      <c r="CM33" s="96"/>
      <c r="CN33" s="106"/>
      <c r="CO33" s="92"/>
      <c r="CP33" s="92"/>
      <c r="CQ33" s="92"/>
      <c r="CR33" s="28"/>
      <c r="CS33" s="92"/>
      <c r="CT33" s="105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M33" s="92"/>
      <c r="DN33" s="92"/>
      <c r="DP33" s="92"/>
      <c r="DQ33" s="92"/>
      <c r="DS33" s="92"/>
      <c r="DV33" s="92"/>
      <c r="DX33" s="105"/>
      <c r="DY33" s="105"/>
    </row>
    <row r="34" spans="2:107" s="11" customFormat="1" ht="20.25" customHeight="1">
      <c r="B34" s="352">
        <v>12</v>
      </c>
      <c r="C34" s="352"/>
      <c r="D34" s="353" t="str">
        <f>Ergebniseingabe!H35</f>
        <v>B</v>
      </c>
      <c r="E34" s="353"/>
      <c r="F34" s="353"/>
      <c r="G34" s="354">
        <f>Ergebniseingabe!K35</f>
        <v>0.6215277777777778</v>
      </c>
      <c r="H34" s="354"/>
      <c r="I34" s="354"/>
      <c r="J34" s="354"/>
      <c r="K34" s="355" t="str">
        <f>Ergebniseingabe!O35</f>
        <v>GW Lankern</v>
      </c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101" t="s">
        <v>34</v>
      </c>
      <c r="AG34" s="356" t="str">
        <f>Ergebniseingabe!AK35</f>
        <v>VFR Mehrhoog</v>
      </c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7">
        <f>IF(Ergebniseingabe!BF35="","",Ergebniseingabe!BF35)</f>
      </c>
      <c r="BC34" s="357"/>
      <c r="BD34" s="357"/>
      <c r="BE34" s="358">
        <f>IF(Ergebniseingabe!BI35="","",Ergebniseingabe!BI35)</f>
      </c>
      <c r="BF34" s="358"/>
      <c r="BG34" s="100"/>
      <c r="BH34" s="15"/>
      <c r="BX34" s="96"/>
      <c r="BY34" s="96"/>
      <c r="BZ34" s="96"/>
      <c r="CA34" s="96"/>
      <c r="CB34" s="96"/>
      <c r="CC34" s="96"/>
      <c r="CD34" s="97"/>
      <c r="CE34" s="97"/>
      <c r="CF34" s="98"/>
      <c r="CG34" s="98"/>
      <c r="CH34" s="98"/>
      <c r="CI34" s="98"/>
      <c r="CJ34" s="98"/>
      <c r="CK34" s="97"/>
      <c r="CL34" s="97"/>
      <c r="CM34" s="96"/>
      <c r="CN34" s="96"/>
      <c r="CO34" s="96"/>
      <c r="CP34" s="96"/>
      <c r="CQ34" s="96"/>
      <c r="CR34" s="96"/>
      <c r="CS34" s="96"/>
      <c r="CT34" s="105"/>
      <c r="CU34" s="96"/>
      <c r="CV34" s="96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>
      <c r="J36" s="93" t="s">
        <v>83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102"/>
      <c r="BX36" s="14"/>
      <c r="BY36" s="12"/>
      <c r="BZ36" s="12"/>
      <c r="CA36" s="12"/>
      <c r="CB36" s="12"/>
      <c r="CC36" s="12"/>
    </row>
    <row r="37" spans="2:80" s="11" customFormat="1" ht="18" customHeight="1">
      <c r="B37" s="107"/>
      <c r="C37" s="107"/>
      <c r="D37" s="107"/>
      <c r="E37" s="107"/>
      <c r="F37" s="107"/>
      <c r="G37" s="107"/>
      <c r="H37" s="107"/>
      <c r="J37" s="93"/>
      <c r="AG37" s="347">
        <f>L45</f>
        <v>0</v>
      </c>
      <c r="AH37" s="347"/>
      <c r="AI37" s="347"/>
      <c r="AJ37" s="348">
        <f>L46</f>
        <v>0</v>
      </c>
      <c r="AK37" s="348"/>
      <c r="AL37" s="348"/>
      <c r="AM37" s="348">
        <f>L47</f>
        <v>0</v>
      </c>
      <c r="AN37" s="348"/>
      <c r="AO37" s="348"/>
      <c r="AP37" s="349">
        <f>L48</f>
        <v>0</v>
      </c>
      <c r="AQ37" s="349"/>
      <c r="AR37" s="349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102"/>
      <c r="BW37" s="14"/>
      <c r="BX37" s="12"/>
      <c r="BY37" s="12"/>
      <c r="BZ37" s="12"/>
      <c r="CA37" s="12"/>
      <c r="CB37" s="12"/>
    </row>
    <row r="38" spans="2:80" s="11" customFormat="1" ht="18" customHeight="1">
      <c r="B38" s="107"/>
      <c r="C38" s="107"/>
      <c r="D38" s="107"/>
      <c r="E38" s="107"/>
      <c r="F38" s="107"/>
      <c r="G38" s="107"/>
      <c r="H38" s="107"/>
      <c r="J38" s="93"/>
      <c r="AG38" s="347"/>
      <c r="AH38" s="347"/>
      <c r="AI38" s="347"/>
      <c r="AJ38" s="348"/>
      <c r="AK38" s="348"/>
      <c r="AL38" s="348"/>
      <c r="AM38" s="348"/>
      <c r="AN38" s="348"/>
      <c r="AO38" s="348"/>
      <c r="AP38" s="349"/>
      <c r="AQ38" s="349"/>
      <c r="AR38" s="349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102"/>
      <c r="BW38" s="14"/>
      <c r="BX38" s="12"/>
      <c r="BY38" s="12"/>
      <c r="BZ38" s="12"/>
      <c r="CA38" s="12"/>
      <c r="CB38" s="12"/>
    </row>
    <row r="39" spans="2:80" s="11" customFormat="1" ht="18" customHeight="1">
      <c r="B39" s="107"/>
      <c r="C39" s="107"/>
      <c r="D39" s="107"/>
      <c r="E39" s="107"/>
      <c r="F39" s="107"/>
      <c r="G39" s="107"/>
      <c r="H39" s="107"/>
      <c r="J39" s="93"/>
      <c r="AG39" s="347"/>
      <c r="AH39" s="347"/>
      <c r="AI39" s="347"/>
      <c r="AJ39" s="348"/>
      <c r="AK39" s="348"/>
      <c r="AL39" s="348"/>
      <c r="AM39" s="348"/>
      <c r="AN39" s="348"/>
      <c r="AO39" s="348"/>
      <c r="AP39" s="349"/>
      <c r="AQ39" s="349"/>
      <c r="AR39" s="349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102"/>
      <c r="BW39" s="14"/>
      <c r="BX39" s="12"/>
      <c r="BY39" s="12"/>
      <c r="BZ39" s="12"/>
      <c r="CA39" s="12"/>
      <c r="CB39" s="12"/>
    </row>
    <row r="40" spans="2:80" s="11" customFormat="1" ht="18" customHeight="1">
      <c r="B40" s="107"/>
      <c r="C40" s="107"/>
      <c r="D40" s="107"/>
      <c r="E40" s="107"/>
      <c r="F40" s="107"/>
      <c r="G40" s="107"/>
      <c r="H40" s="107"/>
      <c r="J40" s="93"/>
      <c r="AG40" s="347"/>
      <c r="AH40" s="347"/>
      <c r="AI40" s="347"/>
      <c r="AJ40" s="348"/>
      <c r="AK40" s="348"/>
      <c r="AL40" s="348"/>
      <c r="AM40" s="348"/>
      <c r="AN40" s="348"/>
      <c r="AO40" s="348"/>
      <c r="AP40" s="349"/>
      <c r="AQ40" s="349"/>
      <c r="AR40" s="349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102"/>
      <c r="BW40" s="14"/>
      <c r="BX40" s="12"/>
      <c r="BY40" s="12"/>
      <c r="BZ40" s="12"/>
      <c r="CA40" s="12"/>
      <c r="CB40" s="12"/>
    </row>
    <row r="41" spans="2:80" s="11" customFormat="1" ht="18" customHeight="1">
      <c r="B41" s="107"/>
      <c r="C41" s="107"/>
      <c r="D41" s="107"/>
      <c r="E41" s="107"/>
      <c r="F41" s="107"/>
      <c r="G41" s="107"/>
      <c r="H41" s="107"/>
      <c r="J41" s="93"/>
      <c r="AG41" s="347"/>
      <c r="AH41" s="347"/>
      <c r="AI41" s="347"/>
      <c r="AJ41" s="348"/>
      <c r="AK41" s="348"/>
      <c r="AL41" s="348"/>
      <c r="AM41" s="348"/>
      <c r="AN41" s="348"/>
      <c r="AO41" s="348"/>
      <c r="AP41" s="349"/>
      <c r="AQ41" s="349"/>
      <c r="AR41" s="349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102"/>
      <c r="BW41" s="14"/>
      <c r="BX41" s="12"/>
      <c r="BY41" s="12"/>
      <c r="BZ41" s="12"/>
      <c r="CA41" s="12"/>
      <c r="CB41" s="12"/>
    </row>
    <row r="42" spans="2:80" s="11" customFormat="1" ht="18" customHeight="1">
      <c r="B42" s="107"/>
      <c r="C42" s="107"/>
      <c r="D42" s="107"/>
      <c r="E42" s="107"/>
      <c r="F42" s="107"/>
      <c r="G42" s="107"/>
      <c r="H42" s="107"/>
      <c r="J42" s="93"/>
      <c r="AG42" s="347"/>
      <c r="AH42" s="347"/>
      <c r="AI42" s="347"/>
      <c r="AJ42" s="348"/>
      <c r="AK42" s="348"/>
      <c r="AL42" s="348"/>
      <c r="AM42" s="348"/>
      <c r="AN42" s="348"/>
      <c r="AO42" s="348"/>
      <c r="AP42" s="349"/>
      <c r="AQ42" s="349"/>
      <c r="AR42" s="349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102"/>
      <c r="BW42" s="14"/>
      <c r="BX42" s="12"/>
      <c r="BY42" s="12"/>
      <c r="BZ42" s="12"/>
      <c r="CA42" s="12"/>
      <c r="CB42" s="12"/>
    </row>
    <row r="43" spans="2:80" s="11" customFormat="1" ht="18" customHeight="1">
      <c r="B43" s="339" t="s">
        <v>84</v>
      </c>
      <c r="C43" s="339"/>
      <c r="D43" s="339"/>
      <c r="E43" s="339"/>
      <c r="F43" s="339"/>
      <c r="G43" s="339"/>
      <c r="H43" s="339"/>
      <c r="AG43" s="347"/>
      <c r="AH43" s="347"/>
      <c r="AI43" s="347"/>
      <c r="AJ43" s="348"/>
      <c r="AK43" s="348"/>
      <c r="AL43" s="348"/>
      <c r="AM43" s="348"/>
      <c r="AN43" s="348"/>
      <c r="AO43" s="348"/>
      <c r="AP43" s="349"/>
      <c r="AQ43" s="349"/>
      <c r="AR43" s="349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102"/>
      <c r="BW43" s="14"/>
      <c r="BX43" s="12"/>
      <c r="BY43" s="12"/>
      <c r="BZ43" s="12"/>
      <c r="CA43" s="12"/>
      <c r="CB43" s="12"/>
    </row>
    <row r="44" spans="2:107" s="11" customFormat="1" ht="18" customHeight="1">
      <c r="B44" s="340" t="s">
        <v>85</v>
      </c>
      <c r="C44" s="340"/>
      <c r="D44" s="340"/>
      <c r="E44" s="340"/>
      <c r="F44" s="340" t="s">
        <v>27</v>
      </c>
      <c r="G44" s="340"/>
      <c r="H44" s="340"/>
      <c r="J44" s="350" t="str">
        <f>Ergebniseingabe!H39</f>
        <v>Gruppe A</v>
      </c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47"/>
      <c r="AH44" s="347"/>
      <c r="AI44" s="347"/>
      <c r="AJ44" s="348"/>
      <c r="AK44" s="348"/>
      <c r="AL44" s="348"/>
      <c r="AM44" s="348"/>
      <c r="AN44" s="348"/>
      <c r="AO44" s="348"/>
      <c r="AP44" s="349"/>
      <c r="AQ44" s="349"/>
      <c r="AR44" s="349"/>
      <c r="AS44" s="344" t="s">
        <v>43</v>
      </c>
      <c r="AT44" s="344"/>
      <c r="AU44" s="344"/>
      <c r="AV44" s="345" t="s">
        <v>44</v>
      </c>
      <c r="AW44" s="345"/>
      <c r="AX44" s="345"/>
      <c r="AY44" s="345" t="s">
        <v>45</v>
      </c>
      <c r="AZ44" s="345"/>
      <c r="BA44" s="345"/>
      <c r="BB44" s="345" t="s">
        <v>46</v>
      </c>
      <c r="BC44" s="345"/>
      <c r="BD44" s="345"/>
      <c r="BE44" s="345" t="s">
        <v>47</v>
      </c>
      <c r="BF44" s="345"/>
      <c r="BG44" s="345"/>
      <c r="BH44" s="345"/>
      <c r="BI44" s="345"/>
      <c r="BJ44" s="346" t="s">
        <v>48</v>
      </c>
      <c r="BK44" s="346"/>
      <c r="BL44" s="346"/>
      <c r="BM44" s="343" t="s">
        <v>49</v>
      </c>
      <c r="BN44" s="343"/>
      <c r="BO44" s="343"/>
      <c r="CG44" s="102"/>
      <c r="CH44" s="102"/>
      <c r="CI44" s="102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102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319" t="e">
        <f>IF(Ergebniseingabe!#REF!="","",Ergebniseingabe!#REF!)</f>
        <v>#REF!</v>
      </c>
      <c r="C45" s="319"/>
      <c r="D45" s="319"/>
      <c r="E45" s="319"/>
      <c r="F45" s="319" t="e">
        <f>IF(Ergebniseingabe!#REF!="","",Ergebniseingabe!#REF!)</f>
        <v>#REF!</v>
      </c>
      <c r="G45" s="319"/>
      <c r="H45" s="319"/>
      <c r="J45" s="331">
        <f>Ergebniseingabe!H40</f>
        <v>1</v>
      </c>
      <c r="K45" s="331"/>
      <c r="L45" s="282">
        <f>Ergebniseingabe!J40</f>
        <v>0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332"/>
      <c r="AH45" s="332"/>
      <c r="AI45" s="332"/>
      <c r="AJ45" s="329" t="e">
        <f>Ergebniseingabe!#REF!</f>
        <v>#REF!</v>
      </c>
      <c r="AK45" s="329"/>
      <c r="AL45" s="329"/>
      <c r="AM45" s="329" t="e">
        <f>Ergebniseingabe!#REF!</f>
        <v>#REF!</v>
      </c>
      <c r="AN45" s="329"/>
      <c r="AO45" s="329"/>
      <c r="AP45" s="328" t="e">
        <f>Ergebniseingabe!#REF!</f>
        <v>#REF!</v>
      </c>
      <c r="AQ45" s="328"/>
      <c r="AR45" s="328"/>
      <c r="AS45" s="330">
        <f>Ergebniseingabe!AE40</f>
        <v>0</v>
      </c>
      <c r="AT45" s="330"/>
      <c r="AU45" s="330"/>
      <c r="AV45" s="329">
        <f>Ergebniseingabe!AH40</f>
        <v>0</v>
      </c>
      <c r="AW45" s="329"/>
      <c r="AX45" s="329"/>
      <c r="AY45" s="329">
        <f>Ergebniseingabe!AK40</f>
        <v>0</v>
      </c>
      <c r="AZ45" s="329"/>
      <c r="BA45" s="329"/>
      <c r="BB45" s="329">
        <f>Ergebniseingabe!AN40</f>
        <v>0</v>
      </c>
      <c r="BC45" s="329"/>
      <c r="BD45" s="329"/>
      <c r="BE45" s="325">
        <f>Ergebniseingabe!AQ40</f>
        <v>0</v>
      </c>
      <c r="BF45" s="325"/>
      <c r="BG45" s="108">
        <f>Ergebniseingabe!AS40</f>
        <v>0</v>
      </c>
      <c r="BH45" s="326">
        <f>Ergebniseingabe!AT40</f>
        <v>0</v>
      </c>
      <c r="BI45" s="326"/>
      <c r="BJ45" s="327">
        <f>Ergebniseingabe!AV40</f>
        <v>0</v>
      </c>
      <c r="BK45" s="327"/>
      <c r="BL45" s="327"/>
      <c r="BM45" s="328">
        <f>Ergebniseingabe!AY40</f>
        <v>0</v>
      </c>
      <c r="BN45" s="328"/>
      <c r="BO45" s="328"/>
      <c r="CG45" s="102"/>
      <c r="CH45" s="102"/>
      <c r="CI45" s="102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102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319" t="e">
        <f>IF(Ergebniseingabe!#REF!="","",Ergebniseingabe!#REF!)</f>
        <v>#REF!</v>
      </c>
      <c r="C46" s="319"/>
      <c r="D46" s="319"/>
      <c r="E46" s="319"/>
      <c r="F46" s="319" t="e">
        <f>IF(Ergebniseingabe!#REF!="","",Ergebniseingabe!#REF!)</f>
        <v>#REF!</v>
      </c>
      <c r="G46" s="319"/>
      <c r="H46" s="319"/>
      <c r="J46" s="324">
        <f>Ergebniseingabe!H41</f>
        <v>2</v>
      </c>
      <c r="K46" s="324"/>
      <c r="L46" s="276">
        <f>Ergebniseingabe!J41</f>
        <v>0</v>
      </c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322" t="e">
        <f>Ergebniseingabe!#REF!</f>
        <v>#REF!</v>
      </c>
      <c r="AH46" s="322"/>
      <c r="AI46" s="322"/>
      <c r="AJ46" s="321"/>
      <c r="AK46" s="321"/>
      <c r="AL46" s="321"/>
      <c r="AM46" s="323" t="e">
        <f>Ergebniseingabe!#REF!</f>
        <v>#REF!</v>
      </c>
      <c r="AN46" s="323"/>
      <c r="AO46" s="323"/>
      <c r="AP46" s="318" t="e">
        <f>Ergebniseingabe!#REF!</f>
        <v>#REF!</v>
      </c>
      <c r="AQ46" s="318"/>
      <c r="AR46" s="318"/>
      <c r="AS46" s="322">
        <f>Ergebniseingabe!AE41</f>
        <v>0</v>
      </c>
      <c r="AT46" s="322"/>
      <c r="AU46" s="322"/>
      <c r="AV46" s="323">
        <f>Ergebniseingabe!AH41</f>
        <v>0</v>
      </c>
      <c r="AW46" s="323"/>
      <c r="AX46" s="323"/>
      <c r="AY46" s="323">
        <f>Ergebniseingabe!AK41</f>
        <v>0</v>
      </c>
      <c r="AZ46" s="323"/>
      <c r="BA46" s="323"/>
      <c r="BB46" s="323">
        <f>Ergebniseingabe!AN41</f>
        <v>0</v>
      </c>
      <c r="BC46" s="323"/>
      <c r="BD46" s="323"/>
      <c r="BE46" s="315">
        <f>Ergebniseingabe!AQ41</f>
        <v>0</v>
      </c>
      <c r="BF46" s="315"/>
      <c r="BG46" s="109">
        <f>Ergebniseingabe!AS41</f>
        <v>0</v>
      </c>
      <c r="BH46" s="316">
        <f>Ergebniseingabe!AT41</f>
        <v>0</v>
      </c>
      <c r="BI46" s="316"/>
      <c r="BJ46" s="317">
        <f>Ergebniseingabe!AV41</f>
        <v>0</v>
      </c>
      <c r="BK46" s="317"/>
      <c r="BL46" s="317"/>
      <c r="BM46" s="318">
        <f>Ergebniseingabe!AY41</f>
        <v>0</v>
      </c>
      <c r="BN46" s="318"/>
      <c r="BO46" s="318"/>
      <c r="CG46" s="102"/>
      <c r="CH46" s="102"/>
      <c r="CI46" s="102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102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319" t="e">
        <f>IF(Ergebniseingabe!#REF!="","",Ergebniseingabe!#REF!)</f>
        <v>#REF!</v>
      </c>
      <c r="C47" s="319"/>
      <c r="D47" s="319"/>
      <c r="E47" s="319"/>
      <c r="F47" s="319" t="e">
        <f>IF(Ergebniseingabe!#REF!="","",Ergebniseingabe!#REF!)</f>
        <v>#REF!</v>
      </c>
      <c r="G47" s="319"/>
      <c r="H47" s="319"/>
      <c r="J47" s="324">
        <f>Ergebniseingabe!H42</f>
        <v>3</v>
      </c>
      <c r="K47" s="324"/>
      <c r="L47" s="276">
        <f>Ergebniseingabe!J42</f>
        <v>0</v>
      </c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322" t="e">
        <f>Ergebniseingabe!#REF!</f>
        <v>#REF!</v>
      </c>
      <c r="AH47" s="322"/>
      <c r="AI47" s="322"/>
      <c r="AJ47" s="323" t="e">
        <f>Ergebniseingabe!#REF!</f>
        <v>#REF!</v>
      </c>
      <c r="AK47" s="323"/>
      <c r="AL47" s="323"/>
      <c r="AM47" s="321"/>
      <c r="AN47" s="321"/>
      <c r="AO47" s="321"/>
      <c r="AP47" s="318" t="e">
        <f>Ergebniseingabe!#REF!</f>
        <v>#REF!</v>
      </c>
      <c r="AQ47" s="318"/>
      <c r="AR47" s="318"/>
      <c r="AS47" s="322">
        <f>Ergebniseingabe!AE42</f>
        <v>0</v>
      </c>
      <c r="AT47" s="322"/>
      <c r="AU47" s="322"/>
      <c r="AV47" s="323">
        <f>Ergebniseingabe!AH42</f>
        <v>0</v>
      </c>
      <c r="AW47" s="323"/>
      <c r="AX47" s="323"/>
      <c r="AY47" s="323">
        <f>Ergebniseingabe!AK42</f>
        <v>0</v>
      </c>
      <c r="AZ47" s="323"/>
      <c r="BA47" s="323"/>
      <c r="BB47" s="323">
        <f>Ergebniseingabe!AN42</f>
        <v>0</v>
      </c>
      <c r="BC47" s="323"/>
      <c r="BD47" s="323"/>
      <c r="BE47" s="315">
        <f>Ergebniseingabe!AQ42</f>
        <v>0</v>
      </c>
      <c r="BF47" s="315"/>
      <c r="BG47" s="109">
        <f>Ergebniseingabe!AS42</f>
        <v>0</v>
      </c>
      <c r="BH47" s="316">
        <f>Ergebniseingabe!AT42</f>
        <v>0</v>
      </c>
      <c r="BI47" s="316"/>
      <c r="BJ47" s="317">
        <f>Ergebniseingabe!AV42</f>
        <v>0</v>
      </c>
      <c r="BK47" s="317"/>
      <c r="BL47" s="317"/>
      <c r="BM47" s="318">
        <f>Ergebniseingabe!AY42</f>
        <v>0</v>
      </c>
      <c r="BN47" s="318"/>
      <c r="BO47" s="318"/>
      <c r="CG47" s="102"/>
      <c r="CH47" s="102"/>
      <c r="CI47" s="102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102"/>
      <c r="CX47" s="14"/>
      <c r="CY47" s="12"/>
      <c r="CZ47" s="12"/>
      <c r="DA47" s="12"/>
      <c r="DB47" s="12"/>
      <c r="DC47" s="12"/>
    </row>
    <row r="48" spans="2:107" s="11" customFormat="1" ht="20.25" customHeight="1">
      <c r="B48" s="319" t="e">
        <f>IF(Ergebniseingabe!#REF!="","",Ergebniseingabe!#REF!)</f>
        <v>#REF!</v>
      </c>
      <c r="C48" s="319"/>
      <c r="D48" s="319"/>
      <c r="E48" s="319"/>
      <c r="F48" s="319" t="e">
        <f>IF(Ergebniseingabe!#REF!="","",Ergebniseingabe!#REF!)</f>
        <v>#REF!</v>
      </c>
      <c r="G48" s="319"/>
      <c r="H48" s="319"/>
      <c r="J48" s="320">
        <f>Ergebniseingabe!H43</f>
        <v>4</v>
      </c>
      <c r="K48" s="320"/>
      <c r="L48" s="275">
        <f>Ergebniseingabe!J43</f>
        <v>0</v>
      </c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314" t="e">
        <f>Ergebniseingabe!#REF!</f>
        <v>#REF!</v>
      </c>
      <c r="AH48" s="314"/>
      <c r="AI48" s="314"/>
      <c r="AJ48" s="312" t="e">
        <f>Ergebniseingabe!#REF!</f>
        <v>#REF!</v>
      </c>
      <c r="AK48" s="312"/>
      <c r="AL48" s="312"/>
      <c r="AM48" s="312" t="e">
        <f>Ergebniseingabe!#REF!</f>
        <v>#REF!</v>
      </c>
      <c r="AN48" s="312"/>
      <c r="AO48" s="312"/>
      <c r="AP48" s="313"/>
      <c r="AQ48" s="313"/>
      <c r="AR48" s="313"/>
      <c r="AS48" s="314">
        <f>Ergebniseingabe!AE43</f>
        <v>0</v>
      </c>
      <c r="AT48" s="314"/>
      <c r="AU48" s="314"/>
      <c r="AV48" s="312">
        <f>Ergebniseingabe!AH43</f>
        <v>0</v>
      </c>
      <c r="AW48" s="312"/>
      <c r="AX48" s="312"/>
      <c r="AY48" s="312">
        <f>Ergebniseingabe!AK43</f>
        <v>0</v>
      </c>
      <c r="AZ48" s="312"/>
      <c r="BA48" s="312"/>
      <c r="BB48" s="312">
        <f>Ergebniseingabe!AN43</f>
        <v>0</v>
      </c>
      <c r="BC48" s="312"/>
      <c r="BD48" s="312"/>
      <c r="BE48" s="306">
        <f>Ergebniseingabe!AQ43</f>
        <v>0</v>
      </c>
      <c r="BF48" s="306"/>
      <c r="BG48" s="110">
        <f>Ergebniseingabe!AS43</f>
        <v>0</v>
      </c>
      <c r="BH48" s="307">
        <f>Ergebniseingabe!AT43</f>
        <v>0</v>
      </c>
      <c r="BI48" s="307"/>
      <c r="BJ48" s="308">
        <f>Ergebniseingabe!AV43</f>
        <v>0</v>
      </c>
      <c r="BK48" s="308"/>
      <c r="BL48" s="308"/>
      <c r="BM48" s="309">
        <f>Ergebniseingabe!AY43</f>
        <v>0</v>
      </c>
      <c r="BN48" s="309"/>
      <c r="BO48" s="309"/>
      <c r="CG48" s="102"/>
      <c r="CH48" s="102"/>
      <c r="CI48" s="102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>
      <c r="B49" s="111"/>
      <c r="C49" s="111"/>
      <c r="D49" s="111"/>
      <c r="E49" s="111"/>
      <c r="F49" s="111"/>
      <c r="G49" s="111"/>
      <c r="H49" s="111"/>
      <c r="J49" s="112"/>
      <c r="K49" s="112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5"/>
      <c r="BK49" s="115"/>
      <c r="BL49" s="115"/>
      <c r="BM49" s="114"/>
      <c r="BN49" s="114"/>
      <c r="BO49" s="114"/>
      <c r="CG49" s="102"/>
      <c r="CH49" s="102"/>
      <c r="CI49" s="102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111"/>
      <c r="C50" s="111"/>
      <c r="D50" s="111"/>
      <c r="E50" s="111"/>
      <c r="F50" s="111"/>
      <c r="G50" s="111"/>
      <c r="H50" s="111"/>
      <c r="J50" s="112"/>
      <c r="K50" s="112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336">
        <f>L58</f>
        <v>0</v>
      </c>
      <c r="AH50" s="336"/>
      <c r="AI50" s="336"/>
      <c r="AJ50" s="337">
        <f>L59</f>
        <v>0</v>
      </c>
      <c r="AK50" s="337"/>
      <c r="AL50" s="337"/>
      <c r="AM50" s="337">
        <f>L60</f>
        <v>0</v>
      </c>
      <c r="AN50" s="337"/>
      <c r="AO50" s="337"/>
      <c r="AP50" s="338">
        <f>L61</f>
        <v>0</v>
      </c>
      <c r="AQ50" s="338"/>
      <c r="AR50" s="338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5"/>
      <c r="BK50" s="115"/>
      <c r="BL50" s="115"/>
      <c r="BM50" s="114"/>
      <c r="BN50" s="114"/>
      <c r="BO50" s="114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111"/>
      <c r="C51" s="111"/>
      <c r="D51" s="111"/>
      <c r="E51" s="111"/>
      <c r="F51" s="111"/>
      <c r="G51" s="111"/>
      <c r="H51" s="111"/>
      <c r="J51" s="112"/>
      <c r="K51" s="112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336"/>
      <c r="AH51" s="336"/>
      <c r="AI51" s="336"/>
      <c r="AJ51" s="337"/>
      <c r="AK51" s="337"/>
      <c r="AL51" s="337"/>
      <c r="AM51" s="337"/>
      <c r="AN51" s="337"/>
      <c r="AO51" s="337"/>
      <c r="AP51" s="338"/>
      <c r="AQ51" s="338"/>
      <c r="AR51" s="338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5"/>
      <c r="BK51" s="115"/>
      <c r="BL51" s="115"/>
      <c r="BM51" s="114"/>
      <c r="BN51" s="114"/>
      <c r="BO51" s="114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111"/>
      <c r="C52" s="111"/>
      <c r="D52" s="111"/>
      <c r="E52" s="111"/>
      <c r="F52" s="111"/>
      <c r="G52" s="111"/>
      <c r="H52" s="111"/>
      <c r="J52" s="112"/>
      <c r="K52" s="112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336"/>
      <c r="AH52" s="336"/>
      <c r="AI52" s="336"/>
      <c r="AJ52" s="337"/>
      <c r="AK52" s="337"/>
      <c r="AL52" s="337"/>
      <c r="AM52" s="337"/>
      <c r="AN52" s="337"/>
      <c r="AO52" s="337"/>
      <c r="AP52" s="338"/>
      <c r="AQ52" s="338"/>
      <c r="AR52" s="338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5"/>
      <c r="BK52" s="115"/>
      <c r="BL52" s="115"/>
      <c r="BM52" s="114"/>
      <c r="BN52" s="114"/>
      <c r="BO52" s="114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111"/>
      <c r="C53" s="111"/>
      <c r="D53" s="111"/>
      <c r="E53" s="111"/>
      <c r="F53" s="111"/>
      <c r="G53" s="111"/>
      <c r="H53" s="111"/>
      <c r="J53" s="112"/>
      <c r="K53" s="112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336"/>
      <c r="AH53" s="336"/>
      <c r="AI53" s="336"/>
      <c r="AJ53" s="337"/>
      <c r="AK53" s="337"/>
      <c r="AL53" s="337"/>
      <c r="AM53" s="337"/>
      <c r="AN53" s="337"/>
      <c r="AO53" s="337"/>
      <c r="AP53" s="338"/>
      <c r="AQ53" s="338"/>
      <c r="AR53" s="338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5"/>
      <c r="BK53" s="115"/>
      <c r="BL53" s="115"/>
      <c r="BM53" s="114"/>
      <c r="BN53" s="114"/>
      <c r="BO53" s="114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111"/>
      <c r="C54" s="111"/>
      <c r="D54" s="111"/>
      <c r="E54" s="111"/>
      <c r="F54" s="111"/>
      <c r="G54" s="111"/>
      <c r="H54" s="111"/>
      <c r="J54" s="112"/>
      <c r="K54" s="112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336"/>
      <c r="AH54" s="336"/>
      <c r="AI54" s="336"/>
      <c r="AJ54" s="337"/>
      <c r="AK54" s="337"/>
      <c r="AL54" s="337"/>
      <c r="AM54" s="337"/>
      <c r="AN54" s="337"/>
      <c r="AO54" s="337"/>
      <c r="AP54" s="338"/>
      <c r="AQ54" s="338"/>
      <c r="AR54" s="338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5"/>
      <c r="BK54" s="115"/>
      <c r="BL54" s="115"/>
      <c r="BM54" s="114"/>
      <c r="BN54" s="114"/>
      <c r="BO54" s="114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111"/>
      <c r="C55" s="111"/>
      <c r="D55" s="111"/>
      <c r="E55" s="111"/>
      <c r="F55" s="111"/>
      <c r="G55" s="111"/>
      <c r="H55" s="111"/>
      <c r="J55" s="112"/>
      <c r="K55" s="112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336"/>
      <c r="AH55" s="336"/>
      <c r="AI55" s="336"/>
      <c r="AJ55" s="337"/>
      <c r="AK55" s="337"/>
      <c r="AL55" s="337"/>
      <c r="AM55" s="337"/>
      <c r="AN55" s="337"/>
      <c r="AO55" s="337"/>
      <c r="AP55" s="338"/>
      <c r="AQ55" s="338"/>
      <c r="AR55" s="338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5"/>
      <c r="BK55" s="115"/>
      <c r="BL55" s="115"/>
      <c r="BM55" s="114"/>
      <c r="BN55" s="114"/>
      <c r="BO55" s="114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>
      <c r="B56" s="339" t="s">
        <v>84</v>
      </c>
      <c r="C56" s="339"/>
      <c r="D56" s="339"/>
      <c r="E56" s="339"/>
      <c r="F56" s="339"/>
      <c r="G56" s="339"/>
      <c r="H56" s="339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336"/>
      <c r="AH56" s="336"/>
      <c r="AI56" s="336"/>
      <c r="AJ56" s="337"/>
      <c r="AK56" s="337"/>
      <c r="AL56" s="337"/>
      <c r="AM56" s="337"/>
      <c r="AN56" s="337"/>
      <c r="AO56" s="337"/>
      <c r="AP56" s="338"/>
      <c r="AQ56" s="338"/>
      <c r="AR56" s="338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>
      <c r="B57" s="340" t="s">
        <v>85</v>
      </c>
      <c r="C57" s="340"/>
      <c r="D57" s="340"/>
      <c r="E57" s="340"/>
      <c r="F57" s="340" t="s">
        <v>27</v>
      </c>
      <c r="G57" s="340"/>
      <c r="H57" s="340"/>
      <c r="J57" s="341" t="str">
        <f>Ergebniseingabe!H46</f>
        <v>Gruppe B</v>
      </c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36"/>
      <c r="AH57" s="336"/>
      <c r="AI57" s="336"/>
      <c r="AJ57" s="337"/>
      <c r="AK57" s="337"/>
      <c r="AL57" s="337"/>
      <c r="AM57" s="337"/>
      <c r="AN57" s="337"/>
      <c r="AO57" s="337"/>
      <c r="AP57" s="338"/>
      <c r="AQ57" s="338"/>
      <c r="AR57" s="338"/>
      <c r="AS57" s="342" t="s">
        <v>43</v>
      </c>
      <c r="AT57" s="342"/>
      <c r="AU57" s="342"/>
      <c r="AV57" s="333" t="s">
        <v>44</v>
      </c>
      <c r="AW57" s="333"/>
      <c r="AX57" s="333"/>
      <c r="AY57" s="333" t="s">
        <v>45</v>
      </c>
      <c r="AZ57" s="333"/>
      <c r="BA57" s="333"/>
      <c r="BB57" s="333" t="s">
        <v>46</v>
      </c>
      <c r="BC57" s="333"/>
      <c r="BD57" s="333"/>
      <c r="BE57" s="333" t="s">
        <v>47</v>
      </c>
      <c r="BF57" s="333"/>
      <c r="BG57" s="333"/>
      <c r="BH57" s="333"/>
      <c r="BI57" s="333"/>
      <c r="BJ57" s="334" t="s">
        <v>48</v>
      </c>
      <c r="BK57" s="334"/>
      <c r="BL57" s="334"/>
      <c r="BM57" s="335" t="s">
        <v>49</v>
      </c>
      <c r="BN57" s="335"/>
      <c r="BO57" s="335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319" t="e">
        <f>IF(Ergebniseingabe!#REF!="","",Ergebniseingabe!#REF!)</f>
        <v>#REF!</v>
      </c>
      <c r="C58" s="319"/>
      <c r="D58" s="319"/>
      <c r="E58" s="319"/>
      <c r="F58" s="319" t="e">
        <f>IF(Ergebniseingabe!#REF!="","",Ergebniseingabe!#REF!)</f>
        <v>#REF!</v>
      </c>
      <c r="G58" s="319"/>
      <c r="H58" s="319"/>
      <c r="J58" s="331">
        <f>Ergebniseingabe!H47</f>
        <v>1</v>
      </c>
      <c r="K58" s="331"/>
      <c r="L58" s="282">
        <f>Ergebniseingabe!J47</f>
        <v>0</v>
      </c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332"/>
      <c r="AH58" s="332"/>
      <c r="AI58" s="332"/>
      <c r="AJ58" s="329" t="e">
        <f>Ergebniseingabe!#REF!</f>
        <v>#REF!</v>
      </c>
      <c r="AK58" s="329"/>
      <c r="AL58" s="329"/>
      <c r="AM58" s="329" t="e">
        <f>Ergebniseingabe!#REF!</f>
        <v>#REF!</v>
      </c>
      <c r="AN58" s="329"/>
      <c r="AO58" s="329"/>
      <c r="AP58" s="328" t="e">
        <f>Ergebniseingabe!#REF!</f>
        <v>#REF!</v>
      </c>
      <c r="AQ58" s="328"/>
      <c r="AR58" s="328"/>
      <c r="AS58" s="330">
        <f>Ergebniseingabe!AE47</f>
        <v>0</v>
      </c>
      <c r="AT58" s="330"/>
      <c r="AU58" s="330"/>
      <c r="AV58" s="329">
        <f>Ergebniseingabe!AH47</f>
        <v>0</v>
      </c>
      <c r="AW58" s="329"/>
      <c r="AX58" s="329"/>
      <c r="AY58" s="329">
        <f>Ergebniseingabe!AK47</f>
        <v>0</v>
      </c>
      <c r="AZ58" s="329"/>
      <c r="BA58" s="329"/>
      <c r="BB58" s="329">
        <f>Ergebniseingabe!AN47</f>
        <v>0</v>
      </c>
      <c r="BC58" s="329"/>
      <c r="BD58" s="329"/>
      <c r="BE58" s="325">
        <f>Ergebniseingabe!AQ47</f>
        <v>0</v>
      </c>
      <c r="BF58" s="325"/>
      <c r="BG58" s="108">
        <f>Ergebniseingabe!AS47</f>
        <v>0</v>
      </c>
      <c r="BH58" s="326">
        <f>Ergebniseingabe!AT47</f>
        <v>0</v>
      </c>
      <c r="BI58" s="326"/>
      <c r="BJ58" s="327">
        <f>Ergebniseingabe!AV47</f>
        <v>0</v>
      </c>
      <c r="BK58" s="327"/>
      <c r="BL58" s="327"/>
      <c r="BM58" s="328">
        <f>Ergebniseingabe!AY47</f>
        <v>0</v>
      </c>
      <c r="BN58" s="328"/>
      <c r="BO58" s="328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26" customFormat="1" ht="20.25" customHeight="1">
      <c r="B59" s="319" t="e">
        <f>IF(Ergebniseingabe!#REF!="","",Ergebniseingabe!#REF!)</f>
        <v>#REF!</v>
      </c>
      <c r="C59" s="319"/>
      <c r="D59" s="319"/>
      <c r="E59" s="319"/>
      <c r="F59" s="319" t="e">
        <f>IF(Ergebniseingabe!#REF!="","",Ergebniseingabe!#REF!)</f>
        <v>#REF!</v>
      </c>
      <c r="G59" s="319"/>
      <c r="H59" s="319"/>
      <c r="J59" s="324">
        <f>Ergebniseingabe!H48</f>
        <v>2</v>
      </c>
      <c r="K59" s="324"/>
      <c r="L59" s="276">
        <f>Ergebniseingabe!J48</f>
        <v>0</v>
      </c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322" t="e">
        <f>Ergebniseingabe!#REF!</f>
        <v>#REF!</v>
      </c>
      <c r="AH59" s="322"/>
      <c r="AI59" s="322"/>
      <c r="AJ59" s="321"/>
      <c r="AK59" s="321"/>
      <c r="AL59" s="321"/>
      <c r="AM59" s="323" t="e">
        <f>Ergebniseingabe!#REF!</f>
        <v>#REF!</v>
      </c>
      <c r="AN59" s="323"/>
      <c r="AO59" s="323"/>
      <c r="AP59" s="318" t="e">
        <f>Ergebniseingabe!#REF!</f>
        <v>#REF!</v>
      </c>
      <c r="AQ59" s="318"/>
      <c r="AR59" s="318"/>
      <c r="AS59" s="322">
        <f>Ergebniseingabe!AE48</f>
        <v>0</v>
      </c>
      <c r="AT59" s="322"/>
      <c r="AU59" s="322"/>
      <c r="AV59" s="323">
        <f>Ergebniseingabe!AH48</f>
        <v>0</v>
      </c>
      <c r="AW59" s="323"/>
      <c r="AX59" s="323"/>
      <c r="AY59" s="323">
        <f>Ergebniseingabe!AK48</f>
        <v>0</v>
      </c>
      <c r="AZ59" s="323"/>
      <c r="BA59" s="323"/>
      <c r="BB59" s="323">
        <f>Ergebniseingabe!AN48</f>
        <v>0</v>
      </c>
      <c r="BC59" s="323"/>
      <c r="BD59" s="323"/>
      <c r="BE59" s="315">
        <f>Ergebniseingabe!AQ48</f>
        <v>0</v>
      </c>
      <c r="BF59" s="315"/>
      <c r="BG59" s="109">
        <f>Ergebniseingabe!AS48</f>
        <v>0</v>
      </c>
      <c r="BH59" s="316">
        <f>Ergebniseingabe!AT48</f>
        <v>0</v>
      </c>
      <c r="BI59" s="316"/>
      <c r="BJ59" s="317">
        <f>Ergebniseingabe!AV48</f>
        <v>0</v>
      </c>
      <c r="BK59" s="317"/>
      <c r="BL59" s="317"/>
      <c r="BM59" s="318">
        <f>Ergebniseingabe!AY48</f>
        <v>0</v>
      </c>
      <c r="BN59" s="318"/>
      <c r="BO59" s="318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X59" s="117"/>
      <c r="CY59" s="117"/>
      <c r="CZ59" s="117"/>
      <c r="DA59" s="117"/>
      <c r="DB59" s="117"/>
      <c r="DC59" s="117"/>
    </row>
    <row r="60" spans="2:107" s="11" customFormat="1" ht="20.25" customHeight="1">
      <c r="B60" s="319" t="e">
        <f>IF(Ergebniseingabe!#REF!="","",Ergebniseingabe!#REF!)</f>
        <v>#REF!</v>
      </c>
      <c r="C60" s="319"/>
      <c r="D60" s="319"/>
      <c r="E60" s="319"/>
      <c r="F60" s="319" t="e">
        <f>IF(Ergebniseingabe!#REF!="","",Ergebniseingabe!#REF!)</f>
        <v>#REF!</v>
      </c>
      <c r="G60" s="319"/>
      <c r="H60" s="319"/>
      <c r="J60" s="324">
        <f>Ergebniseingabe!H49</f>
        <v>3</v>
      </c>
      <c r="K60" s="324"/>
      <c r="L60" s="276">
        <f>Ergebniseingabe!J49</f>
        <v>0</v>
      </c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322" t="e">
        <f>Ergebniseingabe!#REF!</f>
        <v>#REF!</v>
      </c>
      <c r="AH60" s="322"/>
      <c r="AI60" s="322"/>
      <c r="AJ60" s="323" t="e">
        <f>Ergebniseingabe!#REF!</f>
        <v>#REF!</v>
      </c>
      <c r="AK60" s="323"/>
      <c r="AL60" s="323"/>
      <c r="AM60" s="321"/>
      <c r="AN60" s="321"/>
      <c r="AO60" s="321"/>
      <c r="AP60" s="318" t="e">
        <f>Ergebniseingabe!#REF!</f>
        <v>#REF!</v>
      </c>
      <c r="AQ60" s="318"/>
      <c r="AR60" s="318"/>
      <c r="AS60" s="322">
        <f>Ergebniseingabe!AE49</f>
        <v>0</v>
      </c>
      <c r="AT60" s="322"/>
      <c r="AU60" s="322"/>
      <c r="AV60" s="323">
        <f>Ergebniseingabe!AH49</f>
        <v>0</v>
      </c>
      <c r="AW60" s="323"/>
      <c r="AX60" s="323"/>
      <c r="AY60" s="323">
        <f>Ergebniseingabe!AK49</f>
        <v>0</v>
      </c>
      <c r="AZ60" s="323"/>
      <c r="BA60" s="323"/>
      <c r="BB60" s="323">
        <f>Ergebniseingabe!AN49</f>
        <v>0</v>
      </c>
      <c r="BC60" s="323"/>
      <c r="BD60" s="323"/>
      <c r="BE60" s="315">
        <f>Ergebniseingabe!AQ49</f>
        <v>0</v>
      </c>
      <c r="BF60" s="315"/>
      <c r="BG60" s="109">
        <f>Ergebniseingabe!AS49</f>
        <v>0</v>
      </c>
      <c r="BH60" s="316">
        <f>Ergebniseingabe!AT49</f>
        <v>0</v>
      </c>
      <c r="BI60" s="316"/>
      <c r="BJ60" s="317">
        <f>Ergebniseingabe!AV49</f>
        <v>0</v>
      </c>
      <c r="BK60" s="317"/>
      <c r="BL60" s="317"/>
      <c r="BM60" s="318">
        <f>Ergebniseingabe!AY49</f>
        <v>0</v>
      </c>
      <c r="BN60" s="318"/>
      <c r="BO60" s="318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>
      <c r="B61" s="319" t="e">
        <f>IF(Ergebniseingabe!#REF!="","",Ergebniseingabe!#REF!)</f>
        <v>#REF!</v>
      </c>
      <c r="C61" s="319"/>
      <c r="D61" s="319"/>
      <c r="E61" s="319"/>
      <c r="F61" s="319" t="e">
        <f>IF(Ergebniseingabe!#REF!="","",Ergebniseingabe!#REF!)</f>
        <v>#REF!</v>
      </c>
      <c r="G61" s="319"/>
      <c r="H61" s="319"/>
      <c r="J61" s="320">
        <f>Ergebniseingabe!H50</f>
        <v>4</v>
      </c>
      <c r="K61" s="320"/>
      <c r="L61" s="275">
        <f>Ergebniseingabe!J50</f>
        <v>0</v>
      </c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314" t="e">
        <f>Ergebniseingabe!#REF!</f>
        <v>#REF!</v>
      </c>
      <c r="AH61" s="314"/>
      <c r="AI61" s="314"/>
      <c r="AJ61" s="312" t="e">
        <f>Ergebniseingabe!#REF!</f>
        <v>#REF!</v>
      </c>
      <c r="AK61" s="312"/>
      <c r="AL61" s="312"/>
      <c r="AM61" s="312" t="e">
        <f>Ergebniseingabe!#REF!</f>
        <v>#REF!</v>
      </c>
      <c r="AN61" s="312"/>
      <c r="AO61" s="312"/>
      <c r="AP61" s="313"/>
      <c r="AQ61" s="313"/>
      <c r="AR61" s="313"/>
      <c r="AS61" s="314">
        <f>Ergebniseingabe!AE50</f>
        <v>0</v>
      </c>
      <c r="AT61" s="314"/>
      <c r="AU61" s="314"/>
      <c r="AV61" s="312">
        <f>Ergebniseingabe!AH50</f>
        <v>0</v>
      </c>
      <c r="AW61" s="312"/>
      <c r="AX61" s="312"/>
      <c r="AY61" s="312">
        <f>Ergebniseingabe!AK50</f>
        <v>0</v>
      </c>
      <c r="AZ61" s="312"/>
      <c r="BA61" s="312"/>
      <c r="BB61" s="312">
        <f>Ergebniseingabe!AN50</f>
        <v>0</v>
      </c>
      <c r="BC61" s="312"/>
      <c r="BD61" s="312"/>
      <c r="BE61" s="306">
        <f>Ergebniseingabe!AQ50</f>
        <v>0</v>
      </c>
      <c r="BF61" s="306"/>
      <c r="BG61" s="110">
        <f>Ergebniseingabe!AS50</f>
        <v>0</v>
      </c>
      <c r="BH61" s="307">
        <f>Ergebniseingabe!AT50</f>
        <v>0</v>
      </c>
      <c r="BI61" s="307"/>
      <c r="BJ61" s="308">
        <f>Ergebniseingabe!AV50</f>
        <v>0</v>
      </c>
      <c r="BK61" s="308"/>
      <c r="BL61" s="308"/>
      <c r="BM61" s="309">
        <f>Ergebniseingabe!AY50</f>
        <v>0</v>
      </c>
      <c r="BN61" s="309"/>
      <c r="BO61" s="30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310" t="str">
        <f>$B$2</f>
        <v>VFR Mehrhoog</v>
      </c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311" t="str">
        <f>$B$3</f>
        <v>Hamminkelner Stadtmeisterschaften AH-Fußball</v>
      </c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V65" s="271" t="s">
        <v>82</v>
      </c>
      <c r="AW65" s="271"/>
      <c r="AX65" s="271"/>
      <c r="AY65" s="271"/>
      <c r="AZ65" s="271"/>
      <c r="BA65" s="271"/>
      <c r="BB65" s="271"/>
      <c r="BC65" s="271"/>
      <c r="BD65" s="11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93" t="s">
        <v>50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26" customFormat="1" ht="15.75">
      <c r="B69" s="302" t="str">
        <f>B6</f>
        <v>Am Samstag, den 27.05.2017</v>
      </c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119"/>
      <c r="AV69" s="119"/>
      <c r="AW69" s="119"/>
      <c r="AX69" s="119"/>
      <c r="AY69" s="119"/>
      <c r="AZ69" s="119"/>
      <c r="BA69" s="119"/>
      <c r="BP69" s="117"/>
      <c r="BQ69" s="117"/>
      <c r="BR69" s="117"/>
      <c r="BS69" s="117"/>
      <c r="BT69" s="117"/>
      <c r="BU69" s="120"/>
      <c r="BV69" s="121"/>
      <c r="BW69" s="121"/>
      <c r="BX69" s="121"/>
      <c r="BY69" s="120"/>
      <c r="BZ69" s="121"/>
      <c r="CA69" s="121"/>
      <c r="CB69" s="121"/>
      <c r="CC69" s="121"/>
      <c r="CD69" s="121"/>
      <c r="CE69" s="117"/>
      <c r="CF69" s="117"/>
      <c r="CG69" s="117"/>
      <c r="CH69" s="117"/>
      <c r="CI69" s="11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26" customFormat="1" ht="15.75">
      <c r="A71" s="259" t="s">
        <v>6</v>
      </c>
      <c r="B71" s="259"/>
      <c r="C71" s="259"/>
      <c r="D71" s="259"/>
      <c r="E71" s="259"/>
      <c r="F71" s="259"/>
      <c r="G71" s="303" t="e">
        <f>Ergebniseingabe!#REF!</f>
        <v>#REF!</v>
      </c>
      <c r="H71" s="303"/>
      <c r="I71" s="303"/>
      <c r="J71" s="303"/>
      <c r="K71" s="26" t="s">
        <v>7</v>
      </c>
      <c r="S71" s="27" t="s">
        <v>8</v>
      </c>
      <c r="T71" s="304" t="e">
        <f>Ergebniseingabe!#REF!</f>
        <v>#REF!</v>
      </c>
      <c r="U71" s="304"/>
      <c r="V71" s="28" t="s">
        <v>9</v>
      </c>
      <c r="W71" s="305" t="e">
        <f>Ergebniseingabe!#REF!</f>
        <v>#REF!</v>
      </c>
      <c r="X71" s="305"/>
      <c r="Y71" s="305"/>
      <c r="Z71" s="305"/>
      <c r="AA71" s="305"/>
      <c r="AB71" s="267" t="e">
        <f>Ergebniseingabe!#REF!</f>
        <v>#REF!</v>
      </c>
      <c r="AC71" s="267"/>
      <c r="AD71" s="267"/>
      <c r="AE71" s="267"/>
      <c r="AF71" s="267"/>
      <c r="AG71" s="267"/>
      <c r="AH71" s="305" t="e">
        <f>Ergebniseingabe!#REF!</f>
        <v>#REF!</v>
      </c>
      <c r="AI71" s="305"/>
      <c r="AJ71" s="305"/>
      <c r="AK71" s="305"/>
      <c r="AL71" s="305"/>
      <c r="AM71" s="259" t="s">
        <v>10</v>
      </c>
      <c r="AN71" s="259"/>
      <c r="AO71" s="259"/>
      <c r="AP71" s="259"/>
      <c r="AQ71" s="259"/>
      <c r="AR71" s="259"/>
      <c r="AS71" s="259"/>
      <c r="AT71" s="259"/>
      <c r="AU71" s="259"/>
      <c r="AV71" s="301" t="e">
        <f>Ergebniseingabe!#REF!</f>
        <v>#REF!</v>
      </c>
      <c r="AW71" s="301"/>
      <c r="AX71" s="301"/>
      <c r="AY71" s="301"/>
      <c r="AZ71" s="301"/>
      <c r="BA71" s="29"/>
      <c r="BB71" s="29"/>
      <c r="BC71" s="29"/>
      <c r="BD71" s="30"/>
      <c r="BE71" s="30"/>
      <c r="BF71" s="30"/>
      <c r="BG71" s="31"/>
      <c r="BH71" s="31"/>
      <c r="BI71" s="32"/>
      <c r="BJ71" s="32"/>
      <c r="BK71" s="33"/>
      <c r="BL71" s="33"/>
      <c r="BM71" s="33"/>
      <c r="BN71" s="34"/>
      <c r="BO71" s="34"/>
      <c r="BP71" s="34"/>
      <c r="BQ71" s="31"/>
      <c r="BR71" s="31"/>
      <c r="BS71" s="31"/>
      <c r="BT71" s="31"/>
      <c r="BU71" s="31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</row>
    <row r="72" spans="68:87" s="11" customFormat="1" ht="16.5" customHeigh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>
      <c r="B73" s="297" t="s">
        <v>26</v>
      </c>
      <c r="C73" s="297"/>
      <c r="D73" s="298" t="s">
        <v>29</v>
      </c>
      <c r="E73" s="298"/>
      <c r="F73" s="298"/>
      <c r="G73" s="298"/>
      <c r="H73" s="298" t="s">
        <v>51</v>
      </c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9" t="s">
        <v>31</v>
      </c>
      <c r="AZ73" s="299"/>
      <c r="BA73" s="299"/>
      <c r="BB73" s="299"/>
      <c r="BC73" s="299"/>
      <c r="BD73" s="300"/>
      <c r="BE73" s="300"/>
      <c r="BF73" s="300"/>
      <c r="BG73" s="300"/>
      <c r="BK73" s="96"/>
      <c r="BL73" s="96"/>
      <c r="BM73" s="96"/>
      <c r="BN73" s="96"/>
      <c r="BO73" s="96"/>
      <c r="BP73" s="96"/>
      <c r="BQ73" s="97"/>
      <c r="BR73" s="97"/>
      <c r="BS73" s="97"/>
      <c r="BT73" s="97"/>
      <c r="BU73" s="98"/>
      <c r="BV73" s="97"/>
      <c r="BW73" s="97"/>
      <c r="BX73" s="96"/>
      <c r="BY73" s="96"/>
      <c r="BZ73" s="96"/>
      <c r="CA73" s="96"/>
      <c r="CB73" s="96"/>
      <c r="CC73" s="96"/>
      <c r="CD73" s="96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283">
        <v>13</v>
      </c>
      <c r="C74" s="283"/>
      <c r="D74" s="284">
        <f>Ergebniseingabe!F57</f>
        <v>0.65625</v>
      </c>
      <c r="E74" s="284"/>
      <c r="F74" s="284"/>
      <c r="G74" s="284"/>
      <c r="H74" s="285">
        <f>Ergebniseingabe!J57</f>
        <v>0</v>
      </c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123" t="s">
        <v>34</v>
      </c>
      <c r="AD74" s="286">
        <f>Ergebniseingabe!AF57</f>
        <v>0</v>
      </c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7">
        <f>IF(Ergebniseingabe!BA57="","",Ergebniseingabe!BA57)</f>
      </c>
      <c r="AZ74" s="287"/>
      <c r="BA74" s="287"/>
      <c r="BB74" s="288">
        <f>IF(Ergebniseingabe!BD57="","",Ergebniseingabe!BD57)</f>
      </c>
      <c r="BC74" s="288"/>
      <c r="BD74" s="277">
        <f>IF(Ergebniseingabe!BF57="","",Ergebniseingabe!BF57)</f>
      </c>
      <c r="BE74" s="277"/>
      <c r="BF74" s="277"/>
      <c r="BG74" s="277"/>
      <c r="BK74" s="96"/>
      <c r="BL74" s="96"/>
      <c r="BM74" s="96"/>
      <c r="BN74" s="96"/>
      <c r="BO74" s="96"/>
      <c r="BP74" s="96"/>
      <c r="BQ74" s="97"/>
      <c r="BR74" s="97"/>
      <c r="BS74" s="97"/>
      <c r="BT74" s="97"/>
      <c r="BU74" s="98"/>
      <c r="BV74" s="97"/>
      <c r="BW74" s="97"/>
      <c r="BX74" s="96"/>
      <c r="BY74" s="96"/>
      <c r="BZ74" s="96"/>
      <c r="CA74" s="96"/>
      <c r="CB74" s="96"/>
      <c r="CC74" s="96"/>
      <c r="CD74" s="96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>
      <c r="B75" s="283"/>
      <c r="C75" s="283"/>
      <c r="D75" s="284"/>
      <c r="E75" s="284"/>
      <c r="F75" s="284"/>
      <c r="G75" s="284"/>
      <c r="H75" s="278" t="s">
        <v>52</v>
      </c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124"/>
      <c r="AD75" s="279" t="s">
        <v>53</v>
      </c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80"/>
      <c r="AZ75" s="280"/>
      <c r="BA75" s="280"/>
      <c r="BB75" s="280"/>
      <c r="BC75" s="280"/>
      <c r="BD75" s="281"/>
      <c r="BE75" s="281"/>
      <c r="BF75" s="281"/>
      <c r="BG75" s="281"/>
      <c r="BK75" s="96"/>
      <c r="BL75" s="96"/>
      <c r="BM75" s="96"/>
      <c r="BN75" s="96"/>
      <c r="BO75" s="96"/>
      <c r="BP75" s="96"/>
      <c r="BQ75" s="97"/>
      <c r="BR75" s="97"/>
      <c r="BS75" s="97"/>
      <c r="BT75" s="97"/>
      <c r="BU75" s="98"/>
      <c r="BV75" s="97"/>
      <c r="BW75" s="97"/>
      <c r="BX75" s="96"/>
      <c r="BY75" s="96"/>
      <c r="BZ75" s="96"/>
      <c r="CA75" s="96"/>
      <c r="CB75" s="96"/>
      <c r="CC75" s="96"/>
      <c r="CD75" s="96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>
      <c r="BD76" s="96"/>
      <c r="BE76" s="96"/>
      <c r="BK76" s="96"/>
      <c r="BL76" s="96"/>
      <c r="BM76" s="96"/>
      <c r="BN76" s="96"/>
      <c r="BO76" s="96"/>
      <c r="BP76" s="96"/>
      <c r="BQ76" s="97"/>
      <c r="BR76" s="97"/>
      <c r="BS76" s="97"/>
      <c r="BT76" s="97"/>
      <c r="BU76" s="98"/>
      <c r="BV76" s="97"/>
      <c r="BW76" s="97"/>
      <c r="BX76" s="96"/>
      <c r="BY76" s="96"/>
      <c r="BZ76" s="96"/>
      <c r="CA76" s="96"/>
      <c r="CB76" s="96"/>
      <c r="CC76" s="96"/>
      <c r="CD76" s="96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>
      <c r="B77" s="297" t="s">
        <v>26</v>
      </c>
      <c r="C77" s="297"/>
      <c r="D77" s="298" t="s">
        <v>29</v>
      </c>
      <c r="E77" s="298"/>
      <c r="F77" s="298"/>
      <c r="G77" s="298"/>
      <c r="H77" s="298" t="s">
        <v>54</v>
      </c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9" t="s">
        <v>31</v>
      </c>
      <c r="AZ77" s="299"/>
      <c r="BA77" s="299"/>
      <c r="BB77" s="299"/>
      <c r="BC77" s="299"/>
      <c r="BD77" s="300"/>
      <c r="BE77" s="300"/>
      <c r="BF77" s="300"/>
      <c r="BG77" s="300"/>
      <c r="BK77" s="96"/>
      <c r="BL77" s="96"/>
      <c r="BM77" s="96"/>
      <c r="BN77" s="96"/>
      <c r="BO77" s="96"/>
      <c r="BP77" s="96"/>
      <c r="BQ77" s="97"/>
      <c r="BR77" s="97"/>
      <c r="BS77" s="97"/>
      <c r="BT77" s="97"/>
      <c r="BU77" s="98"/>
      <c r="BV77" s="97"/>
      <c r="BW77" s="97"/>
      <c r="BX77" s="96"/>
      <c r="BY77" s="96"/>
      <c r="BZ77" s="96"/>
      <c r="CA77" s="96"/>
      <c r="CB77" s="96"/>
      <c r="CC77" s="96"/>
      <c r="CD77" s="96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283">
        <v>14</v>
      </c>
      <c r="C78" s="283"/>
      <c r="D78" s="284">
        <f>Ergebniseingabe!F61</f>
        <v>0.6805555555555556</v>
      </c>
      <c r="E78" s="284"/>
      <c r="F78" s="284"/>
      <c r="G78" s="284"/>
      <c r="H78" s="285">
        <f>Ergebniseingabe!J61</f>
        <v>0</v>
      </c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123" t="s">
        <v>34</v>
      </c>
      <c r="AD78" s="286">
        <f>Ergebniseingabe!AF61</f>
        <v>0</v>
      </c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7">
        <f>IF(Ergebniseingabe!BA61="","",Ergebniseingabe!BA61)</f>
      </c>
      <c r="AZ78" s="287"/>
      <c r="BA78" s="287"/>
      <c r="BB78" s="288">
        <f>IF(Ergebniseingabe!BD61="","",Ergebniseingabe!BD61)</f>
      </c>
      <c r="BC78" s="288"/>
      <c r="BD78" s="277">
        <f>IF(Ergebniseingabe!BF61="","",Ergebniseingabe!BF61)</f>
      </c>
      <c r="BE78" s="277"/>
      <c r="BF78" s="277"/>
      <c r="BG78" s="277"/>
      <c r="BK78" s="96"/>
      <c r="BL78" s="96"/>
      <c r="BM78" s="96"/>
      <c r="BN78" s="96"/>
      <c r="BO78" s="96"/>
      <c r="BP78" s="96"/>
      <c r="BQ78" s="97"/>
      <c r="BR78" s="97"/>
      <c r="BS78" s="97"/>
      <c r="BT78" s="97"/>
      <c r="BU78" s="98"/>
      <c r="BV78" s="97"/>
      <c r="BW78" s="97"/>
      <c r="BX78" s="96"/>
      <c r="BY78" s="96"/>
      <c r="BZ78" s="96"/>
      <c r="CA78" s="96"/>
      <c r="CB78" s="96"/>
      <c r="CC78" s="96"/>
      <c r="CD78" s="96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>
      <c r="B79" s="283"/>
      <c r="C79" s="283"/>
      <c r="D79" s="284"/>
      <c r="E79" s="284"/>
      <c r="F79" s="284"/>
      <c r="G79" s="284"/>
      <c r="H79" s="278" t="s">
        <v>56</v>
      </c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124"/>
      <c r="AD79" s="279" t="s">
        <v>57</v>
      </c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80"/>
      <c r="AZ79" s="280"/>
      <c r="BA79" s="280"/>
      <c r="BB79" s="280"/>
      <c r="BC79" s="280"/>
      <c r="BD79" s="281"/>
      <c r="BE79" s="281"/>
      <c r="BF79" s="281"/>
      <c r="BG79" s="281"/>
      <c r="BK79" s="96"/>
      <c r="BL79" s="96"/>
      <c r="BM79" s="96"/>
      <c r="BN79" s="96"/>
      <c r="BO79" s="96"/>
      <c r="BP79" s="96"/>
      <c r="BQ79" s="97"/>
      <c r="BR79" s="97"/>
      <c r="BS79" s="97"/>
      <c r="BT79" s="97"/>
      <c r="BU79" s="98"/>
      <c r="BV79" s="97"/>
      <c r="BW79" s="97"/>
      <c r="BX79" s="96"/>
      <c r="BY79" s="96"/>
      <c r="BZ79" s="96"/>
      <c r="CA79" s="96"/>
      <c r="CB79" s="96"/>
      <c r="CC79" s="96"/>
      <c r="CD79" s="96"/>
      <c r="CE79" s="12"/>
      <c r="CF79" s="12"/>
      <c r="CG79" s="12"/>
      <c r="CH79" s="12"/>
      <c r="CI79" s="96"/>
      <c r="CJ79" s="96"/>
      <c r="CK79" s="96"/>
      <c r="CL79" s="15"/>
      <c r="CM79" s="15"/>
      <c r="CN79" s="15"/>
      <c r="CO79" s="15"/>
      <c r="CP79" s="15"/>
      <c r="CQ79" s="15"/>
    </row>
    <row r="80" spans="2:95" s="11" customFormat="1" ht="20.25" customHeight="1">
      <c r="B80" s="111"/>
      <c r="C80" s="111"/>
      <c r="D80" s="125"/>
      <c r="E80" s="125"/>
      <c r="F80" s="125"/>
      <c r="G80" s="125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15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126"/>
      <c r="AZ80" s="126"/>
      <c r="BA80" s="126"/>
      <c r="BB80" s="126"/>
      <c r="BC80" s="126"/>
      <c r="BD80" s="127"/>
      <c r="BE80" s="127"/>
      <c r="BK80" s="96"/>
      <c r="BL80" s="96"/>
      <c r="BM80" s="96"/>
      <c r="BN80" s="96"/>
      <c r="BO80" s="96"/>
      <c r="BP80" s="96"/>
      <c r="BQ80" s="97"/>
      <c r="BR80" s="97"/>
      <c r="BS80" s="97"/>
      <c r="BT80" s="97"/>
      <c r="BU80" s="98"/>
      <c r="BV80" s="97"/>
      <c r="BW80" s="97"/>
      <c r="BX80" s="96"/>
      <c r="BY80" s="96"/>
      <c r="BZ80" s="96"/>
      <c r="CA80" s="96"/>
      <c r="CB80" s="96"/>
      <c r="CC80" s="96"/>
      <c r="CD80" s="96"/>
      <c r="CE80" s="12"/>
      <c r="CF80" s="12"/>
      <c r="CG80" s="12"/>
      <c r="CH80" s="12"/>
      <c r="CI80" s="96"/>
      <c r="CJ80" s="96"/>
      <c r="CK80" s="96"/>
      <c r="CL80" s="15"/>
      <c r="CM80" s="15"/>
      <c r="CN80" s="15"/>
      <c r="CO80" s="15"/>
      <c r="CP80" s="15"/>
      <c r="CQ80" s="15"/>
    </row>
    <row r="81" spans="2:89" s="11" customFormat="1" ht="20.25" customHeight="1">
      <c r="B81" s="293" t="s">
        <v>26</v>
      </c>
      <c r="C81" s="293"/>
      <c r="D81" s="294" t="s">
        <v>29</v>
      </c>
      <c r="E81" s="294"/>
      <c r="F81" s="294"/>
      <c r="G81" s="294"/>
      <c r="H81" s="294" t="s">
        <v>86</v>
      </c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5" t="s">
        <v>31</v>
      </c>
      <c r="AZ81" s="295"/>
      <c r="BA81" s="295"/>
      <c r="BB81" s="295"/>
      <c r="BC81" s="295"/>
      <c r="BD81" s="296"/>
      <c r="BE81" s="296"/>
      <c r="BF81" s="296"/>
      <c r="BG81" s="296"/>
      <c r="BK81" s="96"/>
      <c r="BL81" s="96"/>
      <c r="BM81" s="96"/>
      <c r="BN81" s="96"/>
      <c r="BO81" s="96"/>
      <c r="BP81" s="96"/>
      <c r="BQ81" s="97"/>
      <c r="BR81" s="97"/>
      <c r="BS81" s="97"/>
      <c r="BT81" s="97"/>
      <c r="BU81" s="98"/>
      <c r="BV81" s="97"/>
      <c r="BW81" s="97"/>
      <c r="BX81" s="96"/>
      <c r="BY81" s="96"/>
      <c r="BZ81" s="96"/>
      <c r="CA81" s="96"/>
      <c r="CB81" s="96"/>
      <c r="CC81" s="96"/>
      <c r="CD81" s="96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283">
        <v>15</v>
      </c>
      <c r="C82" s="283"/>
      <c r="D82" s="284" t="e">
        <f>Ergebniseingabe!#REF!</f>
        <v>#REF!</v>
      </c>
      <c r="E82" s="284"/>
      <c r="F82" s="284"/>
      <c r="G82" s="284"/>
      <c r="H82" s="285" t="e">
        <f>Ergebniseingabe!#REF!</f>
        <v>#REF!</v>
      </c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123" t="s">
        <v>34</v>
      </c>
      <c r="AD82" s="286" t="e">
        <f>Ergebniseingabe!#REF!</f>
        <v>#REF!</v>
      </c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7" t="e">
        <f>IF(Ergebniseingabe!#REF!="","",Ergebniseingabe!#REF!)</f>
        <v>#REF!</v>
      </c>
      <c r="AZ82" s="287"/>
      <c r="BA82" s="287"/>
      <c r="BB82" s="288" t="e">
        <f>IF(Ergebniseingabe!#REF!="","",Ergebniseingabe!#REF!)</f>
        <v>#REF!</v>
      </c>
      <c r="BC82" s="288"/>
      <c r="BD82" s="277" t="e">
        <f>IF(Ergebniseingabe!#REF!="","",Ergebniseingabe!#REF!)</f>
        <v>#REF!</v>
      </c>
      <c r="BE82" s="277"/>
      <c r="BF82" s="277"/>
      <c r="BG82" s="277"/>
      <c r="BK82" s="96"/>
      <c r="BL82" s="96"/>
      <c r="BM82" s="96"/>
      <c r="BN82" s="96"/>
      <c r="BO82" s="96"/>
      <c r="BP82" s="96"/>
      <c r="BQ82" s="97"/>
      <c r="BR82" s="97"/>
      <c r="BS82" s="97"/>
      <c r="BT82" s="97"/>
      <c r="BU82" s="98"/>
      <c r="BV82" s="97"/>
      <c r="BW82" s="97"/>
      <c r="BX82" s="96"/>
      <c r="BY82" s="96"/>
      <c r="BZ82" s="96"/>
      <c r="CA82" s="96"/>
      <c r="CB82" s="96"/>
      <c r="CC82" s="96"/>
      <c r="CD82" s="96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>
      <c r="B83" s="283"/>
      <c r="C83" s="283"/>
      <c r="D83" s="284"/>
      <c r="E83" s="284"/>
      <c r="F83" s="284"/>
      <c r="G83" s="284"/>
      <c r="H83" s="278" t="s">
        <v>87</v>
      </c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124"/>
      <c r="AD83" s="279" t="s">
        <v>88</v>
      </c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80"/>
      <c r="AZ83" s="280"/>
      <c r="BA83" s="280"/>
      <c r="BB83" s="280"/>
      <c r="BC83" s="280"/>
      <c r="BD83" s="281"/>
      <c r="BE83" s="281"/>
      <c r="BF83" s="281"/>
      <c r="BG83" s="281"/>
      <c r="BK83" s="96"/>
      <c r="BL83" s="96"/>
      <c r="BM83" s="96"/>
      <c r="BN83" s="96"/>
      <c r="BO83" s="96"/>
      <c r="BP83" s="96"/>
      <c r="BQ83" s="97"/>
      <c r="BR83" s="97"/>
      <c r="BS83" s="97"/>
      <c r="BT83" s="97"/>
      <c r="BU83" s="98"/>
      <c r="BV83" s="97"/>
      <c r="BW83" s="97"/>
      <c r="BX83" s="96"/>
      <c r="BY83" s="96"/>
      <c r="BZ83" s="96"/>
      <c r="CA83" s="96"/>
      <c r="CB83" s="96"/>
      <c r="CC83" s="96"/>
      <c r="CD83" s="96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>
      <c r="BD84" s="96"/>
      <c r="BE84" s="96"/>
      <c r="BK84" s="96"/>
      <c r="BL84" s="96"/>
      <c r="BM84" s="96"/>
      <c r="BN84" s="96"/>
      <c r="BO84" s="96"/>
      <c r="BP84" s="96"/>
      <c r="BQ84" s="97"/>
      <c r="BR84" s="97"/>
      <c r="BS84" s="97"/>
      <c r="BT84" s="97"/>
      <c r="BU84" s="98"/>
      <c r="BV84" s="97"/>
      <c r="BW84" s="97"/>
      <c r="BX84" s="96"/>
      <c r="BY84" s="96"/>
      <c r="BZ84" s="96"/>
      <c r="CA84" s="96"/>
      <c r="CB84" s="96"/>
      <c r="CC84" s="96"/>
      <c r="CD84" s="96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>
      <c r="B85" s="293" t="s">
        <v>26</v>
      </c>
      <c r="C85" s="293"/>
      <c r="D85" s="294" t="s">
        <v>29</v>
      </c>
      <c r="E85" s="294"/>
      <c r="F85" s="294"/>
      <c r="G85" s="294"/>
      <c r="H85" s="294" t="s">
        <v>89</v>
      </c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4"/>
      <c r="AX85" s="294"/>
      <c r="AY85" s="295" t="s">
        <v>31</v>
      </c>
      <c r="AZ85" s="295"/>
      <c r="BA85" s="295"/>
      <c r="BB85" s="295"/>
      <c r="BC85" s="295"/>
      <c r="BD85" s="296"/>
      <c r="BE85" s="296"/>
      <c r="BF85" s="296"/>
      <c r="BG85" s="296"/>
      <c r="BK85" s="96"/>
      <c r="BL85" s="96"/>
      <c r="BM85" s="96"/>
      <c r="BN85" s="96"/>
      <c r="BO85" s="96"/>
      <c r="BP85" s="96"/>
      <c r="BQ85" s="97"/>
      <c r="BR85" s="97"/>
      <c r="BS85" s="97"/>
      <c r="BT85" s="97"/>
      <c r="BU85" s="98"/>
      <c r="BV85" s="97"/>
      <c r="BW85" s="97"/>
      <c r="BX85" s="96"/>
      <c r="BY85" s="96"/>
      <c r="BZ85" s="96"/>
      <c r="CA85" s="96"/>
      <c r="CB85" s="96"/>
      <c r="CC85" s="96"/>
      <c r="CD85" s="96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283">
        <v>16</v>
      </c>
      <c r="C86" s="283"/>
      <c r="D86" s="284" t="e">
        <f>Ergebniseingabe!#REF!</f>
        <v>#REF!</v>
      </c>
      <c r="E86" s="284"/>
      <c r="F86" s="284"/>
      <c r="G86" s="284"/>
      <c r="H86" s="285" t="e">
        <f>Ergebniseingabe!#REF!</f>
        <v>#REF!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123" t="s">
        <v>34</v>
      </c>
      <c r="AD86" s="286" t="e">
        <f>Ergebniseingabe!#REF!</f>
        <v>#REF!</v>
      </c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7" t="e">
        <f>IF(Ergebniseingabe!#REF!="","",Ergebniseingabe!#REF!)</f>
        <v>#REF!</v>
      </c>
      <c r="AZ86" s="287"/>
      <c r="BA86" s="287"/>
      <c r="BB86" s="288" t="e">
        <f>IF(Ergebniseingabe!#REF!="","",Ergebniseingabe!#REF!)</f>
        <v>#REF!</v>
      </c>
      <c r="BC86" s="288"/>
      <c r="BD86" s="277" t="e">
        <f>IF(Ergebniseingabe!#REF!="","",Ergebniseingabe!#REF!)</f>
        <v>#REF!</v>
      </c>
      <c r="BE86" s="277"/>
      <c r="BF86" s="277"/>
      <c r="BG86" s="277"/>
      <c r="BK86" s="96"/>
      <c r="BL86" s="96"/>
      <c r="BM86" s="96"/>
      <c r="BN86" s="96"/>
      <c r="BO86" s="96"/>
      <c r="BP86" s="96"/>
      <c r="BQ86" s="97"/>
      <c r="BR86" s="97"/>
      <c r="BS86" s="97"/>
      <c r="BT86" s="97"/>
      <c r="BU86" s="98"/>
      <c r="BV86" s="97"/>
      <c r="BW86" s="97"/>
      <c r="BX86" s="96"/>
      <c r="BY86" s="96"/>
      <c r="BZ86" s="96"/>
      <c r="CA86" s="96"/>
      <c r="CB86" s="96"/>
      <c r="CC86" s="96"/>
      <c r="CD86" s="96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>
      <c r="B87" s="283"/>
      <c r="C87" s="283"/>
      <c r="D87" s="284"/>
      <c r="E87" s="284"/>
      <c r="F87" s="284"/>
      <c r="G87" s="284"/>
      <c r="H87" s="278" t="s">
        <v>90</v>
      </c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124"/>
      <c r="AD87" s="279" t="s">
        <v>91</v>
      </c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80"/>
      <c r="AZ87" s="280"/>
      <c r="BA87" s="280"/>
      <c r="BB87" s="280"/>
      <c r="BC87" s="280"/>
      <c r="BD87" s="281"/>
      <c r="BE87" s="281"/>
      <c r="BF87" s="281"/>
      <c r="BG87" s="281"/>
      <c r="BK87" s="96"/>
      <c r="BL87" s="96"/>
      <c r="BM87" s="96"/>
      <c r="BN87" s="96"/>
      <c r="BO87" s="96"/>
      <c r="BP87" s="96"/>
      <c r="BQ87" s="97"/>
      <c r="BR87" s="97"/>
      <c r="BS87" s="97"/>
      <c r="BT87" s="97"/>
      <c r="BU87" s="98"/>
      <c r="BV87" s="97"/>
      <c r="BW87" s="97"/>
      <c r="BX87" s="96"/>
      <c r="BY87" s="96"/>
      <c r="BZ87" s="96"/>
      <c r="CA87" s="96"/>
      <c r="CB87" s="96"/>
      <c r="CC87" s="96"/>
      <c r="CD87" s="96"/>
      <c r="CE87" s="12"/>
      <c r="CF87" s="12"/>
      <c r="CG87" s="12"/>
      <c r="CH87" s="12"/>
      <c r="CI87" s="96"/>
      <c r="CJ87" s="96"/>
      <c r="CK87" s="96"/>
      <c r="CL87" s="15"/>
      <c r="CM87" s="15"/>
      <c r="CN87" s="15"/>
      <c r="CO87" s="15"/>
      <c r="CP87" s="15"/>
      <c r="CQ87" s="15"/>
    </row>
    <row r="88" spans="2:95" s="11" customFormat="1" ht="20.25" customHeight="1">
      <c r="B88" s="111"/>
      <c r="C88" s="111"/>
      <c r="D88" s="125"/>
      <c r="E88" s="125"/>
      <c r="F88" s="125"/>
      <c r="G88" s="125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15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126"/>
      <c r="AZ88" s="126"/>
      <c r="BA88" s="126"/>
      <c r="BB88" s="126"/>
      <c r="BC88" s="126"/>
      <c r="BD88" s="127"/>
      <c r="BE88" s="127"/>
      <c r="BK88" s="96"/>
      <c r="BL88" s="96"/>
      <c r="BM88" s="96"/>
      <c r="BN88" s="96"/>
      <c r="BO88" s="96"/>
      <c r="BP88" s="96"/>
      <c r="BQ88" s="97"/>
      <c r="BR88" s="97"/>
      <c r="BS88" s="97"/>
      <c r="BT88" s="97"/>
      <c r="BU88" s="98"/>
      <c r="BV88" s="97"/>
      <c r="BW88" s="97"/>
      <c r="BX88" s="96"/>
      <c r="BY88" s="96"/>
      <c r="BZ88" s="96"/>
      <c r="CA88" s="96"/>
      <c r="CB88" s="96"/>
      <c r="CC88" s="96"/>
      <c r="CD88" s="96"/>
      <c r="CE88" s="12"/>
      <c r="CF88" s="12"/>
      <c r="CG88" s="12"/>
      <c r="CH88" s="12"/>
      <c r="CI88" s="96"/>
      <c r="CJ88" s="96"/>
      <c r="CK88" s="96"/>
      <c r="CL88" s="15"/>
      <c r="CM88" s="15"/>
      <c r="CN88" s="15"/>
      <c r="CO88" s="15"/>
      <c r="CP88" s="15"/>
      <c r="CQ88" s="15"/>
    </row>
    <row r="89" spans="2:95" s="11" customFormat="1" ht="20.25" customHeight="1">
      <c r="B89" s="289" t="s">
        <v>26</v>
      </c>
      <c r="C89" s="289"/>
      <c r="D89" s="290" t="s">
        <v>29</v>
      </c>
      <c r="E89" s="290"/>
      <c r="F89" s="290"/>
      <c r="G89" s="290"/>
      <c r="H89" s="290" t="s">
        <v>92</v>
      </c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1" t="s">
        <v>31</v>
      </c>
      <c r="AZ89" s="291"/>
      <c r="BA89" s="291"/>
      <c r="BB89" s="291"/>
      <c r="BC89" s="291"/>
      <c r="BD89" s="292"/>
      <c r="BE89" s="292"/>
      <c r="BF89" s="292"/>
      <c r="BG89" s="292"/>
      <c r="BK89" s="96"/>
      <c r="BL89" s="96"/>
      <c r="BM89" s="96"/>
      <c r="BN89" s="96"/>
      <c r="BO89" s="96"/>
      <c r="BP89" s="96"/>
      <c r="BQ89" s="97"/>
      <c r="BR89" s="97"/>
      <c r="BS89" s="97"/>
      <c r="BT89" s="97"/>
      <c r="BU89" s="98"/>
      <c r="BV89" s="97"/>
      <c r="BW89" s="97"/>
      <c r="BX89" s="96"/>
      <c r="BY89" s="96"/>
      <c r="BZ89" s="96"/>
      <c r="CA89" s="96"/>
      <c r="CB89" s="96"/>
      <c r="CC89" s="96"/>
      <c r="CD89" s="96"/>
      <c r="CE89" s="12"/>
      <c r="CF89" s="12"/>
      <c r="CG89" s="12"/>
      <c r="CH89" s="12"/>
      <c r="CI89" s="96"/>
      <c r="CJ89" s="96"/>
      <c r="CK89" s="128"/>
      <c r="CL89" s="15"/>
      <c r="CM89" s="15"/>
      <c r="CN89" s="15"/>
      <c r="CO89" s="15"/>
      <c r="CP89" s="15"/>
      <c r="CQ89" s="15"/>
    </row>
    <row r="90" spans="2:95" s="11" customFormat="1" ht="20.25" customHeight="1">
      <c r="B90" s="283">
        <v>17</v>
      </c>
      <c r="C90" s="283"/>
      <c r="D90" s="284">
        <f>Ergebniseingabe!F66</f>
        <v>0.7083333333333334</v>
      </c>
      <c r="E90" s="284"/>
      <c r="F90" s="284"/>
      <c r="G90" s="284"/>
      <c r="H90" s="285" t="str">
        <f>Ergebniseingabe!J66</f>
        <v> </v>
      </c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123" t="s">
        <v>34</v>
      </c>
      <c r="AD90" s="286" t="str">
        <f>Ergebniseingabe!AF66</f>
        <v> </v>
      </c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7">
        <f>IF(Ergebniseingabe!BA66="","",Ergebniseingabe!BA66)</f>
      </c>
      <c r="AZ90" s="287"/>
      <c r="BA90" s="287"/>
      <c r="BB90" s="288">
        <f>IF(Ergebniseingabe!BD66="","",Ergebniseingabe!BD66)</f>
      </c>
      <c r="BC90" s="288"/>
      <c r="BD90" s="277">
        <f>IF(Ergebniseingabe!BF66="","",Ergebniseingabe!BF66)</f>
      </c>
      <c r="BE90" s="277"/>
      <c r="BF90" s="277"/>
      <c r="BG90" s="277"/>
      <c r="BK90" s="96"/>
      <c r="BL90" s="96"/>
      <c r="BM90" s="96"/>
      <c r="BN90" s="96"/>
      <c r="BO90" s="96"/>
      <c r="BP90" s="96"/>
      <c r="BQ90" s="97"/>
      <c r="BR90" s="97"/>
      <c r="BS90" s="97"/>
      <c r="BT90" s="97"/>
      <c r="BU90" s="98"/>
      <c r="BV90" s="97"/>
      <c r="BW90" s="97"/>
      <c r="BX90" s="96"/>
      <c r="BY90" s="96"/>
      <c r="BZ90" s="96"/>
      <c r="CA90" s="96"/>
      <c r="CB90" s="96"/>
      <c r="CC90" s="96"/>
      <c r="CD90" s="96"/>
      <c r="CE90" s="12"/>
      <c r="CF90" s="12"/>
      <c r="CG90" s="12"/>
      <c r="CH90" s="12"/>
      <c r="CI90" s="96"/>
      <c r="CJ90" s="96"/>
      <c r="CK90" s="128"/>
      <c r="CL90" s="15"/>
      <c r="CM90" s="15"/>
      <c r="CN90" s="15"/>
      <c r="CO90" s="15"/>
      <c r="CP90" s="15"/>
      <c r="CQ90" s="15"/>
    </row>
    <row r="91" spans="2:89" s="11" customFormat="1" ht="11.25" customHeight="1">
      <c r="B91" s="283"/>
      <c r="C91" s="283"/>
      <c r="D91" s="284"/>
      <c r="E91" s="284"/>
      <c r="F91" s="284"/>
      <c r="G91" s="284"/>
      <c r="H91" s="278" t="s">
        <v>59</v>
      </c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124"/>
      <c r="AD91" s="279" t="s">
        <v>60</v>
      </c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79"/>
      <c r="AV91" s="279"/>
      <c r="AW91" s="279"/>
      <c r="AX91" s="279"/>
      <c r="AY91" s="280"/>
      <c r="AZ91" s="280"/>
      <c r="BA91" s="280"/>
      <c r="BB91" s="280"/>
      <c r="BC91" s="280"/>
      <c r="BD91" s="281"/>
      <c r="BE91" s="281"/>
      <c r="BF91" s="281"/>
      <c r="BG91" s="281"/>
      <c r="BK91" s="96"/>
      <c r="BL91" s="96"/>
      <c r="BM91" s="96"/>
      <c r="BN91" s="96"/>
      <c r="BO91" s="96"/>
      <c r="BP91" s="96"/>
      <c r="BQ91" s="97"/>
      <c r="BR91" s="97"/>
      <c r="BS91" s="97"/>
      <c r="BT91" s="97"/>
      <c r="BU91" s="98"/>
      <c r="BV91" s="97"/>
      <c r="BW91" s="97"/>
      <c r="BX91" s="96"/>
      <c r="BY91" s="96"/>
      <c r="BZ91" s="96"/>
      <c r="CA91" s="96"/>
      <c r="CB91" s="96"/>
      <c r="CC91" s="96"/>
      <c r="CD91" s="96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>
      <c r="BD92" s="96"/>
      <c r="BE92" s="96"/>
      <c r="BK92" s="96"/>
      <c r="BL92" s="96"/>
      <c r="BM92" s="96"/>
      <c r="BN92" s="96"/>
      <c r="BO92" s="96"/>
      <c r="BP92" s="96"/>
      <c r="BQ92" s="97"/>
      <c r="BR92" s="97"/>
      <c r="BS92" s="97"/>
      <c r="BT92" s="97"/>
      <c r="BU92" s="98"/>
      <c r="BV92" s="97"/>
      <c r="BW92" s="97"/>
      <c r="BX92" s="96"/>
      <c r="BY92" s="96"/>
      <c r="BZ92" s="96"/>
      <c r="CA92" s="96"/>
      <c r="CB92" s="96"/>
      <c r="CC92" s="96"/>
      <c r="CD92" s="96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>
      <c r="B93" s="289" t="s">
        <v>26</v>
      </c>
      <c r="C93" s="289"/>
      <c r="D93" s="290" t="s">
        <v>29</v>
      </c>
      <c r="E93" s="290"/>
      <c r="F93" s="290"/>
      <c r="G93" s="290"/>
      <c r="H93" s="290" t="s">
        <v>61</v>
      </c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0"/>
      <c r="AS93" s="290"/>
      <c r="AT93" s="290"/>
      <c r="AU93" s="290"/>
      <c r="AV93" s="290"/>
      <c r="AW93" s="290"/>
      <c r="AX93" s="290"/>
      <c r="AY93" s="291" t="s">
        <v>31</v>
      </c>
      <c r="AZ93" s="291"/>
      <c r="BA93" s="291"/>
      <c r="BB93" s="291"/>
      <c r="BC93" s="291"/>
      <c r="BD93" s="292"/>
      <c r="BE93" s="292"/>
      <c r="BF93" s="292"/>
      <c r="BG93" s="292"/>
      <c r="BK93" s="96"/>
      <c r="BL93" s="96"/>
      <c r="BM93" s="96"/>
      <c r="BN93" s="96"/>
      <c r="BO93" s="96"/>
      <c r="BP93" s="96"/>
      <c r="BQ93" s="97"/>
      <c r="BR93" s="97"/>
      <c r="BS93" s="97"/>
      <c r="BT93" s="97"/>
      <c r="BU93" s="98"/>
      <c r="BV93" s="97"/>
      <c r="BW93" s="97"/>
      <c r="BX93" s="96"/>
      <c r="BY93" s="96"/>
      <c r="BZ93" s="96"/>
      <c r="CA93" s="96"/>
      <c r="CB93" s="96"/>
      <c r="CC93" s="96"/>
      <c r="CD93" s="96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283">
        <v>18</v>
      </c>
      <c r="C94" s="283"/>
      <c r="D94" s="284">
        <f>Ergebniseingabe!F70</f>
        <v>0.7152777777777778</v>
      </c>
      <c r="E94" s="284"/>
      <c r="F94" s="284"/>
      <c r="G94" s="284"/>
      <c r="H94" s="285" t="str">
        <f>Ergebniseingabe!J70</f>
        <v> 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123" t="s">
        <v>34</v>
      </c>
      <c r="AD94" s="286" t="str">
        <f>Ergebniseingabe!AF70</f>
        <v> </v>
      </c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7">
        <f>IF(Ergebniseingabe!BA70="","",Ergebniseingabe!BA70)</f>
      </c>
      <c r="AZ94" s="287"/>
      <c r="BA94" s="287"/>
      <c r="BB94" s="288">
        <f>IF(Ergebniseingabe!BD70="","",Ergebniseingabe!BD70)</f>
      </c>
      <c r="BC94" s="288"/>
      <c r="BD94" s="277">
        <f>IF(Ergebniseingabe!BF70="","",Ergebniseingabe!BF70)</f>
      </c>
      <c r="BE94" s="277"/>
      <c r="BF94" s="277"/>
      <c r="BG94" s="277"/>
      <c r="BK94" s="96"/>
      <c r="BL94" s="96"/>
      <c r="BM94" s="96"/>
      <c r="BN94" s="96"/>
      <c r="BO94" s="96"/>
      <c r="BP94" s="96"/>
      <c r="BQ94" s="97"/>
      <c r="BR94" s="97"/>
      <c r="BS94" s="97"/>
      <c r="BT94" s="97"/>
      <c r="BU94" s="98"/>
      <c r="BV94" s="97"/>
      <c r="BW94" s="97"/>
      <c r="BX94" s="96"/>
      <c r="BY94" s="96"/>
      <c r="BZ94" s="96"/>
      <c r="CA94" s="96"/>
      <c r="CB94" s="96"/>
      <c r="CC94" s="96"/>
      <c r="CD94" s="96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>
      <c r="B95" s="283"/>
      <c r="C95" s="283"/>
      <c r="D95" s="284"/>
      <c r="E95" s="284"/>
      <c r="F95" s="284"/>
      <c r="G95" s="284"/>
      <c r="H95" s="278" t="s">
        <v>62</v>
      </c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124"/>
      <c r="AD95" s="279" t="s">
        <v>63</v>
      </c>
      <c r="AE95" s="279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279"/>
      <c r="AS95" s="279"/>
      <c r="AT95" s="279"/>
      <c r="AU95" s="279"/>
      <c r="AV95" s="279"/>
      <c r="AW95" s="279"/>
      <c r="AX95" s="279"/>
      <c r="AY95" s="280"/>
      <c r="AZ95" s="280"/>
      <c r="BA95" s="280"/>
      <c r="BB95" s="280"/>
      <c r="BC95" s="280"/>
      <c r="BD95" s="281"/>
      <c r="BE95" s="281"/>
      <c r="BF95" s="281"/>
      <c r="BG95" s="281"/>
      <c r="BK95" s="96"/>
      <c r="BL95" s="96"/>
      <c r="BM95" s="96"/>
      <c r="BN95" s="96"/>
      <c r="BO95" s="96"/>
      <c r="BP95" s="96"/>
      <c r="BQ95" s="97"/>
      <c r="BR95" s="97"/>
      <c r="BS95" s="97"/>
      <c r="BT95" s="97"/>
      <c r="BU95" s="98"/>
      <c r="BV95" s="97"/>
      <c r="BW95" s="97"/>
      <c r="BX95" s="96"/>
      <c r="BY95" s="96"/>
      <c r="BZ95" s="96"/>
      <c r="CA95" s="96"/>
      <c r="CB95" s="96"/>
      <c r="CC95" s="96"/>
      <c r="CD95" s="96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96"/>
      <c r="AU96" s="96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93" t="s">
        <v>64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183" t="s">
        <v>65</v>
      </c>
      <c r="J100" s="183"/>
      <c r="K100" s="282" t="str">
        <f>Ergebniseingabe!L77</f>
        <v> </v>
      </c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176" t="s">
        <v>66</v>
      </c>
      <c r="J101" s="176"/>
      <c r="K101" s="276" t="str">
        <f>Ergebniseingabe!L78</f>
        <v> </v>
      </c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176" t="s">
        <v>67</v>
      </c>
      <c r="J102" s="176"/>
      <c r="K102" s="276" t="str">
        <f>Ergebniseingabe!L79</f>
        <v> </v>
      </c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176" t="s">
        <v>68</v>
      </c>
      <c r="J103" s="176"/>
      <c r="K103" s="276" t="str">
        <f>Ergebniseingabe!L80</f>
        <v> </v>
      </c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176" t="s">
        <v>69</v>
      </c>
      <c r="J104" s="176"/>
      <c r="K104" s="276">
        <f>Ergebniseingabe!L81</f>
        <v>0</v>
      </c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176" t="s">
        <v>70</v>
      </c>
      <c r="J105" s="176"/>
      <c r="K105" s="276">
        <f>Ergebniseingabe!L82</f>
        <v>0</v>
      </c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176" t="s">
        <v>71</v>
      </c>
      <c r="J106" s="176"/>
      <c r="K106" s="276">
        <f>Ergebniseingabe!L83</f>
        <v>0</v>
      </c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>
      <c r="I107" s="172" t="s">
        <v>72</v>
      </c>
      <c r="J107" s="172"/>
      <c r="K107" s="275">
        <f>Ergebniseingabe!L84</f>
        <v>0</v>
      </c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28"/>
      <c r="J108" s="128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89" customFormat="1" ht="12.75" customHeight="1">
      <c r="B109" s="174" t="s">
        <v>73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</row>
    <row r="110" spans="2:104" s="84" customFormat="1" ht="12.75" customHeight="1">
      <c r="B110" s="175" t="s">
        <v>74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</row>
    <row r="111" spans="2:104" s="84" customFormat="1" ht="12.75" customHeight="1">
      <c r="B111" s="175" t="s">
        <v>75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</row>
    <row r="112" spans="2:104" s="84" customFormat="1" ht="12.75" customHeight="1">
      <c r="B112" s="175" t="s">
        <v>76</v>
      </c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Y112" s="91"/>
      <c r="CZ112" s="91"/>
    </row>
    <row r="113" spans="2:91" s="84" customFormat="1" ht="38.25" customHeight="1">
      <c r="B113" s="170" t="s">
        <v>77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</row>
    <row r="114" spans="2:91" s="84" customFormat="1" ht="12.75" customHeight="1">
      <c r="B114" s="171" t="s">
        <v>78</v>
      </c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</row>
    <row r="115" spans="2:91" s="84" customFormat="1" ht="12.75" customHeight="1">
      <c r="B115" s="171" t="s">
        <v>79</v>
      </c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</row>
    <row r="116" spans="2:91" s="84" customFormat="1" ht="12.75" customHeight="1">
      <c r="B116" s="171" t="s">
        <v>80</v>
      </c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</row>
    <row r="117" spans="2:91" s="84" customFormat="1" ht="12.75" customHeight="1">
      <c r="B117" s="171" t="s">
        <v>81</v>
      </c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</row>
    <row r="118" spans="68:87" s="130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130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objects="1" selectLockedCells="1"/>
  <mergeCells count="404">
    <mergeCell ref="AB10:AG10"/>
    <mergeCell ref="AH10:AL10"/>
    <mergeCell ref="B2:AT2"/>
    <mergeCell ref="B3:AT3"/>
    <mergeCell ref="AW3:BD3"/>
    <mergeCell ref="B4:AT4"/>
    <mergeCell ref="B6:AT6"/>
    <mergeCell ref="B8:AT8"/>
    <mergeCell ref="AM10:AU10"/>
    <mergeCell ref="AV10:AZ10"/>
    <mergeCell ref="C14:W14"/>
    <mergeCell ref="AB14:AV14"/>
    <mergeCell ref="C15:W15"/>
    <mergeCell ref="AB15:AV15"/>
    <mergeCell ref="A10:F10"/>
    <mergeCell ref="G10:J10"/>
    <mergeCell ref="T10:U10"/>
    <mergeCell ref="W10:AA10"/>
    <mergeCell ref="C16:W16"/>
    <mergeCell ref="AB16:AV16"/>
    <mergeCell ref="C17:W17"/>
    <mergeCell ref="AB17:AV17"/>
    <mergeCell ref="C18:W18"/>
    <mergeCell ref="AB18:AV18"/>
    <mergeCell ref="B22:C22"/>
    <mergeCell ref="D22:F22"/>
    <mergeCell ref="G22:J22"/>
    <mergeCell ref="K22:BA22"/>
    <mergeCell ref="BB22:BF22"/>
    <mergeCell ref="B23:C23"/>
    <mergeCell ref="D23:F23"/>
    <mergeCell ref="G23:J23"/>
    <mergeCell ref="K23:AE23"/>
    <mergeCell ref="AG23:BA23"/>
    <mergeCell ref="B24:C24"/>
    <mergeCell ref="D24:F24"/>
    <mergeCell ref="G24:J24"/>
    <mergeCell ref="K24:AE24"/>
    <mergeCell ref="AG24:BA24"/>
    <mergeCell ref="BB24:BD24"/>
    <mergeCell ref="G25:J25"/>
    <mergeCell ref="K25:AE25"/>
    <mergeCell ref="AG25:BA25"/>
    <mergeCell ref="BB25:BD25"/>
    <mergeCell ref="BB23:BD23"/>
    <mergeCell ref="BE23:BF23"/>
    <mergeCell ref="BE24:BF24"/>
    <mergeCell ref="BE25:BF25"/>
    <mergeCell ref="B26:C26"/>
    <mergeCell ref="D26:F26"/>
    <mergeCell ref="G26:J26"/>
    <mergeCell ref="K26:AE26"/>
    <mergeCell ref="AG26:BA26"/>
    <mergeCell ref="BB26:BD26"/>
    <mergeCell ref="BE26:BF26"/>
    <mergeCell ref="B25:C25"/>
    <mergeCell ref="D25:F25"/>
    <mergeCell ref="BB28:BD28"/>
    <mergeCell ref="BE28:BF28"/>
    <mergeCell ref="B27:C27"/>
    <mergeCell ref="D27:F27"/>
    <mergeCell ref="G27:J27"/>
    <mergeCell ref="K27:AE27"/>
    <mergeCell ref="AG27:BA27"/>
    <mergeCell ref="BB27:BD27"/>
    <mergeCell ref="G29:J29"/>
    <mergeCell ref="K29:AE29"/>
    <mergeCell ref="AG29:BA29"/>
    <mergeCell ref="BB29:BD29"/>
    <mergeCell ref="BE27:BF27"/>
    <mergeCell ref="B28:C28"/>
    <mergeCell ref="D28:F28"/>
    <mergeCell ref="G28:J28"/>
    <mergeCell ref="K28:AE28"/>
    <mergeCell ref="AG28:BA28"/>
    <mergeCell ref="BE29:BF29"/>
    <mergeCell ref="B30:C30"/>
    <mergeCell ref="D30:F30"/>
    <mergeCell ref="G30:J30"/>
    <mergeCell ref="K30:AE30"/>
    <mergeCell ref="AG30:BA30"/>
    <mergeCell ref="BB30:BD30"/>
    <mergeCell ref="BE30:BF30"/>
    <mergeCell ref="B29:C29"/>
    <mergeCell ref="D29:F29"/>
    <mergeCell ref="BB32:BD32"/>
    <mergeCell ref="BE32:BF32"/>
    <mergeCell ref="B31:C31"/>
    <mergeCell ref="D31:F31"/>
    <mergeCell ref="G31:J31"/>
    <mergeCell ref="K31:AE31"/>
    <mergeCell ref="AG31:BA31"/>
    <mergeCell ref="BB31:BD31"/>
    <mergeCell ref="G33:J33"/>
    <mergeCell ref="K33:AE33"/>
    <mergeCell ref="AG33:BA33"/>
    <mergeCell ref="BB33:BD33"/>
    <mergeCell ref="BE31:BF31"/>
    <mergeCell ref="B32:C32"/>
    <mergeCell ref="D32:F32"/>
    <mergeCell ref="G32:J32"/>
    <mergeCell ref="K32:AE32"/>
    <mergeCell ref="AG32:BA32"/>
    <mergeCell ref="BE33:BF33"/>
    <mergeCell ref="B34:C34"/>
    <mergeCell ref="D34:F34"/>
    <mergeCell ref="G34:J34"/>
    <mergeCell ref="K34:AE34"/>
    <mergeCell ref="AG34:BA34"/>
    <mergeCell ref="BB34:BD34"/>
    <mergeCell ref="BE34:BF34"/>
    <mergeCell ref="B33:C33"/>
    <mergeCell ref="D33:F33"/>
    <mergeCell ref="AG37:AI44"/>
    <mergeCell ref="AJ37:AL44"/>
    <mergeCell ref="AM37:AO44"/>
    <mergeCell ref="AP37:AR44"/>
    <mergeCell ref="B43:H43"/>
    <mergeCell ref="B44:E44"/>
    <mergeCell ref="F44:H44"/>
    <mergeCell ref="J44:AF44"/>
    <mergeCell ref="AS44:AU44"/>
    <mergeCell ref="AV44:AX44"/>
    <mergeCell ref="AY44:BA44"/>
    <mergeCell ref="BB44:BD44"/>
    <mergeCell ref="BE44:BI44"/>
    <mergeCell ref="BJ44:BL44"/>
    <mergeCell ref="BM44:BO44"/>
    <mergeCell ref="B45:E45"/>
    <mergeCell ref="F45:H45"/>
    <mergeCell ref="J45:K45"/>
    <mergeCell ref="L45:AF45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BE45:BF45"/>
    <mergeCell ref="BH45:BI45"/>
    <mergeCell ref="BJ45:BL45"/>
    <mergeCell ref="BM45:BO45"/>
    <mergeCell ref="B46:E46"/>
    <mergeCell ref="F46:H46"/>
    <mergeCell ref="J46:K46"/>
    <mergeCell ref="L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F46"/>
    <mergeCell ref="BH46:BI46"/>
    <mergeCell ref="BJ46:BL46"/>
    <mergeCell ref="BM46:BO46"/>
    <mergeCell ref="B47:E47"/>
    <mergeCell ref="F47:H47"/>
    <mergeCell ref="J47:K47"/>
    <mergeCell ref="L47:AF47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F47"/>
    <mergeCell ref="BH47:BI47"/>
    <mergeCell ref="BJ47:BL47"/>
    <mergeCell ref="BM47:BO47"/>
    <mergeCell ref="B48:E48"/>
    <mergeCell ref="F48:H48"/>
    <mergeCell ref="J48:K48"/>
    <mergeCell ref="L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F48"/>
    <mergeCell ref="BH48:BI48"/>
    <mergeCell ref="BJ48:BL48"/>
    <mergeCell ref="BM48:BO48"/>
    <mergeCell ref="AG50:AI57"/>
    <mergeCell ref="AJ50:AL57"/>
    <mergeCell ref="AM50:AO57"/>
    <mergeCell ref="AP50:AR57"/>
    <mergeCell ref="B56:H56"/>
    <mergeCell ref="B57:E57"/>
    <mergeCell ref="F57:H57"/>
    <mergeCell ref="J57:AF57"/>
    <mergeCell ref="AS57:AU57"/>
    <mergeCell ref="AV57:AX57"/>
    <mergeCell ref="AY57:BA57"/>
    <mergeCell ref="BB57:BD57"/>
    <mergeCell ref="BE57:BI57"/>
    <mergeCell ref="BJ57:BL57"/>
    <mergeCell ref="BM57:BO57"/>
    <mergeCell ref="B58:E58"/>
    <mergeCell ref="F58:H58"/>
    <mergeCell ref="J58:K58"/>
    <mergeCell ref="L58:AF58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F58"/>
    <mergeCell ref="BH58:BI58"/>
    <mergeCell ref="BJ58:BL58"/>
    <mergeCell ref="BM58:BO58"/>
    <mergeCell ref="B59:E59"/>
    <mergeCell ref="F59:H59"/>
    <mergeCell ref="J59:K59"/>
    <mergeCell ref="L59:AF59"/>
    <mergeCell ref="AG59:AI59"/>
    <mergeCell ref="AJ59:AL59"/>
    <mergeCell ref="AM59:AO59"/>
    <mergeCell ref="AP59:AR59"/>
    <mergeCell ref="AS59:AU59"/>
    <mergeCell ref="AV59:AX59"/>
    <mergeCell ref="AY59:BA59"/>
    <mergeCell ref="BB59:BD59"/>
    <mergeCell ref="BE59:BF59"/>
    <mergeCell ref="BH59:BI59"/>
    <mergeCell ref="BJ59:BL59"/>
    <mergeCell ref="BM59:BO59"/>
    <mergeCell ref="B60:E60"/>
    <mergeCell ref="F60:H60"/>
    <mergeCell ref="J60:K60"/>
    <mergeCell ref="L60:AF60"/>
    <mergeCell ref="AG60:AI60"/>
    <mergeCell ref="AJ60:AL60"/>
    <mergeCell ref="BM60:BO60"/>
    <mergeCell ref="B61:E61"/>
    <mergeCell ref="F61:H61"/>
    <mergeCell ref="J61:K61"/>
    <mergeCell ref="L61:AF61"/>
    <mergeCell ref="AG61:AI61"/>
    <mergeCell ref="AJ61:AL61"/>
    <mergeCell ref="AM60:AO60"/>
    <mergeCell ref="AP60:AR60"/>
    <mergeCell ref="AS60:AU60"/>
    <mergeCell ref="AV61:AX61"/>
    <mergeCell ref="AY61:BA61"/>
    <mergeCell ref="BB61:BD61"/>
    <mergeCell ref="BE60:BF60"/>
    <mergeCell ref="BH60:BI60"/>
    <mergeCell ref="BJ60:BL60"/>
    <mergeCell ref="AV60:AX60"/>
    <mergeCell ref="AY60:BA60"/>
    <mergeCell ref="BB60:BD60"/>
    <mergeCell ref="BE61:BF61"/>
    <mergeCell ref="BH61:BI61"/>
    <mergeCell ref="BJ61:BL61"/>
    <mergeCell ref="BM61:BO61"/>
    <mergeCell ref="B64:AT64"/>
    <mergeCell ref="B65:AT65"/>
    <mergeCell ref="AV65:BC65"/>
    <mergeCell ref="AM61:AO61"/>
    <mergeCell ref="AP61:AR61"/>
    <mergeCell ref="AS61:AU61"/>
    <mergeCell ref="B69:AT69"/>
    <mergeCell ref="A71:F71"/>
    <mergeCell ref="G71:J71"/>
    <mergeCell ref="T71:U71"/>
    <mergeCell ref="W71:AA71"/>
    <mergeCell ref="AB71:AG71"/>
    <mergeCell ref="AH71:AL71"/>
    <mergeCell ref="AM71:AU71"/>
    <mergeCell ref="AV71:AZ71"/>
    <mergeCell ref="B73:C73"/>
    <mergeCell ref="D73:G73"/>
    <mergeCell ref="H73:AX73"/>
    <mergeCell ref="AY73:BC73"/>
    <mergeCell ref="BD73:BG73"/>
    <mergeCell ref="B74:C75"/>
    <mergeCell ref="D74:G75"/>
    <mergeCell ref="H74:AB74"/>
    <mergeCell ref="AD74:AX74"/>
    <mergeCell ref="AY74:BA74"/>
    <mergeCell ref="BB74:BC74"/>
    <mergeCell ref="BD74:BG74"/>
    <mergeCell ref="H75:AB75"/>
    <mergeCell ref="AD75:AX75"/>
    <mergeCell ref="AY75:BC75"/>
    <mergeCell ref="BD75:BG75"/>
    <mergeCell ref="B77:C77"/>
    <mergeCell ref="D77:G77"/>
    <mergeCell ref="H77:AX77"/>
    <mergeCell ref="AY77:BC77"/>
    <mergeCell ref="BD77:BG77"/>
    <mergeCell ref="B78:C79"/>
    <mergeCell ref="D78:G79"/>
    <mergeCell ref="H78:AB78"/>
    <mergeCell ref="AD78:AX78"/>
    <mergeCell ref="AY78:BA78"/>
    <mergeCell ref="BB78:BC78"/>
    <mergeCell ref="BD78:BG78"/>
    <mergeCell ref="H79:AB79"/>
    <mergeCell ref="AD79:AX79"/>
    <mergeCell ref="AY79:BC79"/>
    <mergeCell ref="BD79:BG79"/>
    <mergeCell ref="B81:C81"/>
    <mergeCell ref="D81:G81"/>
    <mergeCell ref="H81:AX81"/>
    <mergeCell ref="AY81:BC81"/>
    <mergeCell ref="BD81:BG81"/>
    <mergeCell ref="B82:C83"/>
    <mergeCell ref="D82:G83"/>
    <mergeCell ref="H82:AB82"/>
    <mergeCell ref="AD82:AX82"/>
    <mergeCell ref="AY82:BA82"/>
    <mergeCell ref="BB82:BC82"/>
    <mergeCell ref="BD82:BG82"/>
    <mergeCell ref="H83:AB83"/>
    <mergeCell ref="AD83:AX83"/>
    <mergeCell ref="AY83:BC83"/>
    <mergeCell ref="BD83:BG83"/>
    <mergeCell ref="B85:C85"/>
    <mergeCell ref="D85:G85"/>
    <mergeCell ref="H85:AX85"/>
    <mergeCell ref="AY85:BC85"/>
    <mergeCell ref="BD85:BG85"/>
    <mergeCell ref="B86:C87"/>
    <mergeCell ref="D86:G87"/>
    <mergeCell ref="H86:AB86"/>
    <mergeCell ref="AD86:AX86"/>
    <mergeCell ref="AY86:BA86"/>
    <mergeCell ref="BB86:BC86"/>
    <mergeCell ref="BD86:BG86"/>
    <mergeCell ref="H87:AB87"/>
    <mergeCell ref="AD87:AX87"/>
    <mergeCell ref="AY87:BC87"/>
    <mergeCell ref="BD87:BG87"/>
    <mergeCell ref="B89:C89"/>
    <mergeCell ref="D89:G89"/>
    <mergeCell ref="H89:AX89"/>
    <mergeCell ref="AY89:BC89"/>
    <mergeCell ref="BD89:BG89"/>
    <mergeCell ref="B90:C91"/>
    <mergeCell ref="D90:G91"/>
    <mergeCell ref="H90:AB90"/>
    <mergeCell ref="AD90:AX90"/>
    <mergeCell ref="AY90:BA90"/>
    <mergeCell ref="BB90:BC90"/>
    <mergeCell ref="BD90:BG90"/>
    <mergeCell ref="H91:AB91"/>
    <mergeCell ref="AD91:AX91"/>
    <mergeCell ref="AY91:BC91"/>
    <mergeCell ref="BD91:BG91"/>
    <mergeCell ref="B93:C93"/>
    <mergeCell ref="D93:G93"/>
    <mergeCell ref="H93:AX93"/>
    <mergeCell ref="AY93:BC93"/>
    <mergeCell ref="BD93:BG93"/>
    <mergeCell ref="B94:C95"/>
    <mergeCell ref="D94:G95"/>
    <mergeCell ref="H94:AB94"/>
    <mergeCell ref="AD94:AX94"/>
    <mergeCell ref="AY94:BA94"/>
    <mergeCell ref="BB94:BC94"/>
    <mergeCell ref="BD94:BG94"/>
    <mergeCell ref="H95:AB95"/>
    <mergeCell ref="AD95:AX95"/>
    <mergeCell ref="AY95:BC95"/>
    <mergeCell ref="BD95:BG95"/>
    <mergeCell ref="I100:J100"/>
    <mergeCell ref="K100:AE100"/>
    <mergeCell ref="I101:J101"/>
    <mergeCell ref="K101:AE101"/>
    <mergeCell ref="I102:J102"/>
    <mergeCell ref="K102:AE102"/>
    <mergeCell ref="I103:J103"/>
    <mergeCell ref="K103:AE103"/>
    <mergeCell ref="B112:AV112"/>
    <mergeCell ref="I104:J104"/>
    <mergeCell ref="K104:AE104"/>
    <mergeCell ref="I105:J105"/>
    <mergeCell ref="K105:AE105"/>
    <mergeCell ref="I106:J106"/>
    <mergeCell ref="K106:AE106"/>
    <mergeCell ref="B113:AV113"/>
    <mergeCell ref="B114:AV114"/>
    <mergeCell ref="B115:AV115"/>
    <mergeCell ref="B116:AV116"/>
    <mergeCell ref="B117:AV117"/>
    <mergeCell ref="I107:J107"/>
    <mergeCell ref="K107:AE107"/>
    <mergeCell ref="B109:AV109"/>
    <mergeCell ref="B110:AV110"/>
    <mergeCell ref="B111:AV111"/>
  </mergeCells>
  <conditionalFormatting sqref="H74:AB74 H78:AB78 H82:AB82 H86:AB86 H90:AB90 H94:AB94 K23:AE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4:AX74 AD78:AX78 AD82:AX82 AD86:AX86 AD90:AX90 AD94:AX94 AG23:BA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L49:AF55 AG48:AR49 AS48:BO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5">
    <dataValidation type="whole" operator="greaterThanOrEqual" allowBlank="1" showErrorMessage="1" errorTitle="Fehler" error="Nur Zahlen eingeben!" sqref="W10:AA10 AH10:AL10 AV10:AZ10 W71:AA71 AH71:AL71 AV71:AZ71">
      <formula1>0</formula1>
    </dataValidation>
    <dataValidation type="whole" allowBlank="1" showErrorMessage="1" errorTitle="Zahlen" error="Nur Zahleneingabe möglich" sqref="AY75:BC75 AY79:BC80 AY83:BC83 AY87:BC88 AY91:BC91 AY95:BC95">
      <formula1>0</formula1>
      <formula2>100</formula2>
    </dataValidation>
    <dataValidation type="list" allowBlank="1" showErrorMessage="1" sqref="CR28 CR30:CR31 CR33 T71:V71">
      <formula1>$C$27:$C$28</formula1>
      <formula2>0</formula2>
    </dataValidation>
    <dataValidation type="list" allowBlank="1" showErrorMessage="1" sqref="B8:AT8 T10:U10">
      <formula1>$C$27:$C$28</formula1>
      <formula2>0</formula2>
    </dataValidation>
    <dataValidation type="list" allowBlank="1" showErrorMessage="1" sqref="V10">
      <formula1>$C$27:$C$28</formula1>
      <formula2>0</formula2>
    </dataValidation>
  </dataValidations>
  <printOptions horizontalCentered="1"/>
  <pageMargins left="0.39375" right="0.39375" top="0.39375" bottom="0.39375" header="0.5118055555555555" footer="0"/>
  <pageSetup horizontalDpi="300" verticalDpi="300" orientation="portrait" paperSize="9" scale="66"/>
  <headerFooter alignWithMargins="0">
    <oddFooter xml:space="preserve">&amp;R&amp;P von &amp;N </oddFooter>
  </headerFooter>
  <rowBreaks count="1" manualBreakCount="1">
    <brk id="62" max="255" man="1"/>
  </rowBreaks>
  <colBreaks count="1" manualBreakCount="1">
    <brk id="6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2" width="2.8515625" style="0" customWidth="1"/>
    <col min="3" max="3" width="1.8515625" style="0" customWidth="1"/>
    <col min="4" max="4" width="24.57421875" style="0" customWidth="1"/>
    <col min="5" max="6" width="12.57421875" style="0" customWidth="1"/>
    <col min="7" max="8" width="3.421875" style="0" customWidth="1"/>
    <col min="9" max="9" width="6.421875" style="0" customWidth="1"/>
    <col min="10" max="10" width="3.7109375" style="0" customWidth="1"/>
    <col min="12" max="12" width="5.7109375" style="0" customWidth="1"/>
    <col min="13" max="15" width="2.8515625" style="0" customWidth="1"/>
    <col min="17" max="17" width="12.57421875" style="0" customWidth="1"/>
    <col min="18" max="21" width="3.00390625" style="0" customWidth="1"/>
    <col min="23" max="23" width="12.57421875" style="0" customWidth="1"/>
    <col min="24" max="27" width="3.00390625" style="0" customWidth="1"/>
    <col min="29" max="29" width="17.140625" style="0" customWidth="1"/>
    <col min="30" max="30" width="1.8515625" style="0" customWidth="1"/>
    <col min="31" max="31" width="1.57421875" style="0" customWidth="1"/>
    <col min="33" max="34" width="1.8515625" style="0" customWidth="1"/>
    <col min="35" max="35" width="3.421875" style="0" customWidth="1"/>
    <col min="37" max="37" width="1.8515625" style="0" customWidth="1"/>
    <col min="38" max="40" width="3.00390625" style="0" customWidth="1"/>
    <col min="41" max="41" width="7.421875" style="0" customWidth="1"/>
    <col min="43" max="43" width="1.8515625" style="0" customWidth="1"/>
    <col min="44" max="46" width="3.00390625" style="0" customWidth="1"/>
    <col min="48" max="48" width="4.140625" style="0" customWidth="1"/>
    <col min="49" max="51" width="3.00390625" style="0" customWidth="1"/>
  </cols>
  <sheetData>
    <row r="2" spans="37:50" s="83" customFormat="1" ht="12.75">
      <c r="AK2" s="131"/>
      <c r="AL2" s="132"/>
      <c r="AM2" s="133"/>
      <c r="AN2" s="133"/>
      <c r="AO2" s="134"/>
      <c r="AP2" s="135"/>
      <c r="AQ2" s="135"/>
      <c r="AR2" s="135"/>
      <c r="AS2" s="136"/>
      <c r="AT2" s="135"/>
      <c r="AU2" s="135"/>
      <c r="AV2" s="135"/>
      <c r="AW2" s="135"/>
      <c r="AX2" s="135"/>
    </row>
    <row r="3" spans="3:86" s="83" customFormat="1" ht="12.75">
      <c r="C3" s="137">
        <v>1</v>
      </c>
      <c r="D3" s="137">
        <v>2</v>
      </c>
      <c r="E3" s="137">
        <v>3</v>
      </c>
      <c r="F3" s="134">
        <v>4</v>
      </c>
      <c r="G3" s="134">
        <v>5</v>
      </c>
      <c r="H3" s="134">
        <v>6</v>
      </c>
      <c r="I3" s="134">
        <v>7</v>
      </c>
      <c r="J3" s="134">
        <v>8</v>
      </c>
      <c r="K3" s="134">
        <v>9</v>
      </c>
      <c r="L3" s="138">
        <v>10</v>
      </c>
      <c r="M3" s="134">
        <v>11</v>
      </c>
      <c r="N3" s="139">
        <v>12</v>
      </c>
      <c r="O3" s="134">
        <v>13</v>
      </c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40"/>
      <c r="AW3" s="140"/>
      <c r="AX3" s="135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</row>
    <row r="4" spans="2:86" s="83" customFormat="1" ht="24">
      <c r="B4" s="134"/>
      <c r="C4" s="137"/>
      <c r="D4" s="137"/>
      <c r="E4" s="137"/>
      <c r="F4" s="137"/>
      <c r="G4" s="134" t="s">
        <v>93</v>
      </c>
      <c r="H4" s="134" t="s">
        <v>34</v>
      </c>
      <c r="I4" s="137" t="s">
        <v>94</v>
      </c>
      <c r="J4" s="137" t="s">
        <v>95</v>
      </c>
      <c r="K4" s="134"/>
      <c r="L4" s="137" t="s">
        <v>96</v>
      </c>
      <c r="M4" s="134" t="s">
        <v>97</v>
      </c>
      <c r="N4" s="139" t="s">
        <v>45</v>
      </c>
      <c r="O4" s="134" t="s">
        <v>46</v>
      </c>
      <c r="Q4" s="141" t="s">
        <v>47</v>
      </c>
      <c r="R4" s="142" t="e">
        <f>Q5</f>
        <v>#N/A</v>
      </c>
      <c r="S4" s="142" t="e">
        <f>Q6</f>
        <v>#N/A</v>
      </c>
      <c r="T4" s="142" t="e">
        <f>Q7</f>
        <v>#N/A</v>
      </c>
      <c r="U4" s="142" t="e">
        <f>Q8</f>
        <v>#N/A</v>
      </c>
      <c r="V4" s="2"/>
      <c r="W4" s="141" t="s">
        <v>94</v>
      </c>
      <c r="X4" s="142" t="e">
        <f>W5</f>
        <v>#N/A</v>
      </c>
      <c r="Y4" s="142" t="e">
        <f>W6</f>
        <v>#N/A</v>
      </c>
      <c r="Z4" s="142" t="e">
        <f>W7</f>
        <v>#N/A</v>
      </c>
      <c r="AA4" s="142" t="e">
        <f>W8</f>
        <v>#N/A</v>
      </c>
      <c r="AB4" s="2"/>
      <c r="AC4" s="2"/>
      <c r="AD4" s="2"/>
      <c r="AE4" s="2"/>
      <c r="AF4" s="2"/>
      <c r="AG4" s="143"/>
      <c r="AH4" s="144"/>
      <c r="AI4" s="144"/>
      <c r="AJ4" s="145"/>
      <c r="AK4" s="146" t="e">
        <f>MATCH(1,AD5:AD8,0)</f>
        <v>#N/A</v>
      </c>
      <c r="AL4" s="147"/>
      <c r="AM4" s="148"/>
      <c r="AN4" s="148"/>
      <c r="AO4" s="148"/>
      <c r="AP4" s="145"/>
      <c r="AQ4" s="149" t="e">
        <f ca="1">MATCH(1,OFFSET($AD$5:$AD$8,AK4,0),0)+AK4</f>
        <v>#N/A</v>
      </c>
      <c r="AR4" s="148"/>
      <c r="AS4" s="148"/>
      <c r="AT4" s="148"/>
      <c r="AU4" s="148"/>
      <c r="AV4" s="149" t="e">
        <f ca="1">MATCH(1,OFFSET($AD$5:$AD$8,AQ4,0),0)+AQ4</f>
        <v>#N/A</v>
      </c>
      <c r="AW4" s="148"/>
      <c r="AX4" s="148"/>
      <c r="AY4" s="148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</row>
    <row r="5" spans="2:86" s="83" customFormat="1" ht="12.75">
      <c r="B5" s="134">
        <v>1</v>
      </c>
      <c r="C5" s="137" t="e">
        <f>RANK(D5,$D$5:$D$8,1)</f>
        <v>#N/A</v>
      </c>
      <c r="D5" s="137" t="e">
        <f>E5+ROW()/1000</f>
        <v>#N/A</v>
      </c>
      <c r="E5" s="137" t="e">
        <f>RANK(K5,$K$5:$K$8)</f>
        <v>#N/A</v>
      </c>
      <c r="F5" s="134" t="e">
        <f>VLOOKUP(B5,Ergebniseingabe!$C$16:$X$19,2,0)</f>
        <v>#N/A</v>
      </c>
      <c r="G5" s="135" t="e">
        <f>SUMPRODUCT((F5=Ergebniseingabe!$L$24:$AF$35)*(Ergebniseingabe!$BC$24:$BC$35))+SUMPRODUCT((F5=Ergebniseingabe!$AH$24:$BB$35)*(Ergebniseingabe!$BF$24:$BF$35))</f>
        <v>#N/A</v>
      </c>
      <c r="H5" s="135" t="e">
        <f>SUMPRODUCT((F5=Ergebniseingabe!$L$24:$AF$35)*(Ergebniseingabe!$BF$24:$BF$35))+SUMPRODUCT((F5=Ergebniseingabe!$AH$24:$BB$35)*(Ergebniseingabe!$BC$24:$BC$35))</f>
        <v>#N/A</v>
      </c>
      <c r="I5" s="135" t="e">
        <f>(SUMPRODUCT((F5=Ergebniseingabe!$L$24:$AF$35)*((Ergebniseingabe!$BC$24:$BC$35)&gt;(Ergebniseingabe!$BF$24:$BF$35)))+SUMPRODUCT((F5=Ergebniseingabe!$AH$24:$BB$35)*((Ergebniseingabe!$BF$24:$BF$35)&gt;(Ergebniseingabe!$BC$24:$BC$35))))*3+SUMPRODUCT(((F5=Ergebniseingabe!$L$24:$AF$35)+(F5=Ergebniseingabe!$AH$24:$BB$35))*((Ergebniseingabe!$BF$24:$BF$35)=(Ergebniseingabe!$BC$24:$BC$35))*NOT(ISBLANK(Ergebniseingabe!$BC$24:$BC$35)))</f>
        <v>#N/A</v>
      </c>
      <c r="J5" s="136" t="e">
        <f>G5-H5</f>
        <v>#N/A</v>
      </c>
      <c r="K5" s="150" t="e">
        <f>AC5+AI5+AO5</f>
        <v>#N/A</v>
      </c>
      <c r="L5" s="135" t="e">
        <f>SUMPRODUCT((Ergebniseingabe!$L$24:$AF$35=F5)*(Ergebniseingabe!$BC$24:$BC$35&lt;&gt;""))+SUMPRODUCT((Ergebniseingabe!$AH$24:$BB$35=F5)*(Ergebniseingabe!$BF$24:$BF$35&lt;&gt;""))</f>
        <v>#N/A</v>
      </c>
      <c r="M5" s="135" t="e">
        <f>SUMPRODUCT((Ergebniseingabe!$L$24:$AF$35=F5)*(Ergebniseingabe!$BC$24:$BC$35&gt;Ergebniseingabe!$BF$24:$BF$35))+SUMPRODUCT((Ergebniseingabe!$AH$24:$BB$35=F5)*(Ergebniseingabe!$BC$24:$BC$35&lt;Ergebniseingabe!$BF$24:$BF$35))</f>
        <v>#N/A</v>
      </c>
      <c r="N5" s="135" t="e">
        <f>SUMPRODUCT((Ergebniseingabe!$L$24:$BB$35=F5)*(Ergebniseingabe!$BC$24:$BC$35=Ergebniseingabe!$BF$24:$BF$35)*(Ergebniseingabe!$BC$24:$BC$35&lt;&gt;"")*(Ergebniseingabe!$BF$24:$BF$35&lt;&gt;""))</f>
        <v>#N/A</v>
      </c>
      <c r="O5" s="135" t="e">
        <f>SUMPRODUCT((Ergebniseingabe!$L$24:$AF$35=F5)*(Ergebniseingabe!$BC$24:$BC$35&lt;Ergebniseingabe!$BF$24:$BF$35))+SUMPRODUCT((Ergebniseingabe!$AH$24:$BB$35=F5)*(Ergebniseingabe!$BC$24:$BC$35&gt;Ergebniseingabe!$BF$24:$BF$35))</f>
        <v>#N/A</v>
      </c>
      <c r="Q5" s="151" t="e">
        <f>$F$5</f>
        <v>#N/A</v>
      </c>
      <c r="R5" s="152"/>
      <c r="S5" s="153" t="e">
        <f>IF(AND(Q5&amp;$S$4=VLOOKUP(Q5&amp;$S$4,$D$23:$I$46,1,0),VLOOKUP(Q5&amp;$S$4,$D$23:$I$46,6,0)&lt;&gt;""),VLOOKUP(Q5&amp;$S$4,$D$23:$I$46,6,0),0)</f>
        <v>#N/A</v>
      </c>
      <c r="T5" s="153" t="e">
        <f>IF(AND(Q5&amp;$T$4=VLOOKUP(Q5&amp;$T$4,$D$23:$I$46,1,0),VLOOKUP(Q5&amp;$T$4,$D$23:$I$46,6,0)&lt;&gt;""),VLOOKUP(Q5&amp;$T$4,$D$23:$I$46,6,0),0)</f>
        <v>#N/A</v>
      </c>
      <c r="U5" s="153" t="e">
        <f>IF(AND(Q5&amp;$U$4=VLOOKUP(Q5&amp;$U$4,$D$23:$I$46,1,0),VLOOKUP(Q5&amp;$U$4,$D$23:$I$46,6,0)&lt;&gt;""),VLOOKUP(Q5&amp;$U$4,$D$23:$I$46,6,0),0)</f>
        <v>#N/A</v>
      </c>
      <c r="V5" s="2"/>
      <c r="W5" s="151" t="e">
        <f>Q5</f>
        <v>#N/A</v>
      </c>
      <c r="X5" s="152"/>
      <c r="Y5" s="153">
        <f>IF(AND(ISNUMBER(S5),ISNUMBER(R6)),IF(S5&gt;R6,3,IF(S5=R6,1,0)),0)</f>
        <v>0</v>
      </c>
      <c r="Z5" s="153">
        <f>IF(AND(ISNUMBER(T5),ISNUMBER(R7)),IF(T5&gt;R7,3,IF(T5=R7,1,0)),0)</f>
        <v>0</v>
      </c>
      <c r="AA5" s="153">
        <f>IF(AND(ISNUMBER(U5),ISNUMBER(R8)),IF(U5&gt;R8,3,IF(U5=R8,1,0)),0)</f>
        <v>0</v>
      </c>
      <c r="AB5" s="2"/>
      <c r="AC5" s="154" t="e">
        <f>I5*100000+J5*1000+G5</f>
        <v>#N/A</v>
      </c>
      <c r="AD5" s="154">
        <f>COUNTIF(AC5:AC8,AC5)</f>
        <v>4</v>
      </c>
      <c r="AE5" s="154">
        <f>IF(AD5=1,"x","")</f>
      </c>
      <c r="AF5" s="2"/>
      <c r="AG5" s="155" t="e">
        <f>IF(AE5="x",1,IF(AC6=AC5,2,IF(AC7=AC5,3,4)))</f>
        <v>#N/A</v>
      </c>
      <c r="AH5" s="146" t="e">
        <f>INDEX(X5:AA5,1,AG5)</f>
        <v>#N/A</v>
      </c>
      <c r="AI5" s="156">
        <f>IF(OR($AD$9=2,$AD$9=4),AH5/10,0)</f>
        <v>0</v>
      </c>
      <c r="AJ5" s="145"/>
      <c r="AK5" s="157"/>
      <c r="AL5" s="146" t="e">
        <f>I5-INDEX(X5:AA5,1,$AK$4)-AR5-AW5</f>
        <v>#N/A</v>
      </c>
      <c r="AM5" s="146" t="e">
        <f>J5-INDEX(R5:U5,1,AK4)-INDEX(R5:R8,AK4,1)-ABS(AS5)-ABS(AX5)</f>
        <v>#N/A</v>
      </c>
      <c r="AN5" s="146" t="e">
        <f>G5-INDEX(R5:U5,1,$AK$4)-AT5-AY5</f>
        <v>#N/A</v>
      </c>
      <c r="AO5" s="158">
        <f>IF(OR($AD$9&lt;&gt;3,AE5="x"),0,AL5/10+AM5/1000+AN5/100000)</f>
        <v>0</v>
      </c>
      <c r="AP5" s="145"/>
      <c r="AQ5" s="159"/>
      <c r="AR5" s="146">
        <f>IF(ISNA($AQ$4),0,INDEX(X5:AA5,1,$AQ$4))</f>
        <v>0</v>
      </c>
      <c r="AS5" s="146">
        <f>IF(ISNA($AQ$4),0,(INDEX(R5:U5,1,AQ4)-INDEX(R5:R8,AQ4,1)))</f>
        <v>0</v>
      </c>
      <c r="AT5" s="146">
        <f>IF(ISNA($AQ$4),0,INDEX(R5:U5,1,$AQ$4))</f>
        <v>0</v>
      </c>
      <c r="AU5" s="144"/>
      <c r="AV5" s="159"/>
      <c r="AW5" s="146">
        <f>IF(ISNA($AV$4),0,INDEX(X5:AA5,1,$AV$4))</f>
        <v>0</v>
      </c>
      <c r="AX5" s="146">
        <f>IF(ISNA($AV$4),0,(INDEX(R5:U5,1,AV4)-INDEX(R5:R8,AV4,1)))</f>
        <v>0</v>
      </c>
      <c r="AY5" s="146">
        <f>IF(ISNA($AV$4),0,INDEX(R5:U5,1,$AV$4))</f>
        <v>0</v>
      </c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</row>
    <row r="6" spans="2:86" s="83" customFormat="1" ht="12.75">
      <c r="B6" s="134">
        <v>2</v>
      </c>
      <c r="C6" s="137" t="e">
        <f>RANK(D6,$D$5:$D$8,1)</f>
        <v>#N/A</v>
      </c>
      <c r="D6" s="137" t="e">
        <f>E6+ROW()/1000</f>
        <v>#N/A</v>
      </c>
      <c r="E6" s="137" t="e">
        <f>RANK(K6,$K$5:$K$8)</f>
        <v>#N/A</v>
      </c>
      <c r="F6" s="134" t="e">
        <f>VLOOKUP(B6,Ergebniseingabe!$C$16:$X$19,2,0)</f>
        <v>#N/A</v>
      </c>
      <c r="G6" s="135" t="e">
        <f>SUMPRODUCT((F6=Ergebniseingabe!$L$24:$AF$35)*(Ergebniseingabe!$BC$24:$BC$35))+SUMPRODUCT((F6=Ergebniseingabe!$AH$24:$BB$35)*(Ergebniseingabe!$BF$24:$BF$35))</f>
        <v>#N/A</v>
      </c>
      <c r="H6" s="135" t="e">
        <f>SUMPRODUCT((F6=Ergebniseingabe!$L$24:$AF$35)*(Ergebniseingabe!$BF$24:$BF$35))+SUMPRODUCT((F6=Ergebniseingabe!$AH$24:$BB$35)*(Ergebniseingabe!$BC$24:$BC$35))</f>
        <v>#N/A</v>
      </c>
      <c r="I6" s="135" t="e">
        <f>(SUMPRODUCT((F6=Ergebniseingabe!$L$24:$AF$35)*((Ergebniseingabe!$BC$24:$BC$35)&gt;(Ergebniseingabe!$BF$24:$BF$35)))+SUMPRODUCT((F6=Ergebniseingabe!$AH$24:$BB$35)*((Ergebniseingabe!$BF$24:$BF$35)&gt;(Ergebniseingabe!$BC$24:$BC$35))))*3+SUMPRODUCT(((F6=Ergebniseingabe!$L$24:$AF$35)+(F6=Ergebniseingabe!$AH$24:$BB$35))*((Ergebniseingabe!$BF$24:$BF$35)=(Ergebniseingabe!$BC$24:$BC$35))*NOT(ISBLANK(Ergebniseingabe!$BC$24:$BC$35)))</f>
        <v>#N/A</v>
      </c>
      <c r="J6" s="136" t="e">
        <f>G6-H6</f>
        <v>#N/A</v>
      </c>
      <c r="K6" s="150" t="e">
        <f>AC6+AI6+AO6</f>
        <v>#N/A</v>
      </c>
      <c r="L6" s="135" t="e">
        <f>SUMPRODUCT((Ergebniseingabe!$L$24:$AF$35=F6)*(Ergebniseingabe!$BC$24:$BC$35&lt;&gt;""))+SUMPRODUCT((Ergebniseingabe!$AH$24:$BB$35=F6)*(Ergebniseingabe!$BF$24:$BF$35&lt;&gt;""))</f>
        <v>#N/A</v>
      </c>
      <c r="M6" s="135" t="e">
        <f>SUMPRODUCT((Ergebniseingabe!$L$24:$AF$35=F6)*(Ergebniseingabe!$BC$24:$BC$35&gt;Ergebniseingabe!$BF$24:$BF$35))+SUMPRODUCT((Ergebniseingabe!$AH$24:$BB$35=F6)*(Ergebniseingabe!$BC$24:$BC$35&lt;Ergebniseingabe!$BF$24:$BF$35))</f>
        <v>#N/A</v>
      </c>
      <c r="N6" s="135" t="e">
        <f>SUMPRODUCT((Ergebniseingabe!$L$24:$BB$35=F6)*(Ergebniseingabe!$BC$24:$BC$35=Ergebniseingabe!$BF$24:$BF$35)*(Ergebniseingabe!$BC$24:$BC$35&lt;&gt;"")*(Ergebniseingabe!$BF$24:$BF$35&lt;&gt;""))</f>
        <v>#N/A</v>
      </c>
      <c r="O6" s="135" t="e">
        <f>SUMPRODUCT((Ergebniseingabe!$L$24:$AF$35=F6)*(Ergebniseingabe!$BC$24:$BC$35&lt;Ergebniseingabe!$BF$24:$BF$35))+SUMPRODUCT((Ergebniseingabe!$AH$24:$BB$35=F6)*(Ergebniseingabe!$BC$24:$BC$35&gt;Ergebniseingabe!$BF$24:$BF$35))</f>
        <v>#N/A</v>
      </c>
      <c r="Q6" s="151" t="e">
        <f>$F$6</f>
        <v>#N/A</v>
      </c>
      <c r="R6" s="153" t="e">
        <f>IF(AND(Q6&amp;$R$4=VLOOKUP(Q6&amp;$R$4,$D$23:$I$46,1,0),VLOOKUP(Q6&amp;$R$4,$D$23:$I$46,6,0)&lt;&gt;""),VLOOKUP(Q6&amp;$R$4,$D$23:$I$46,6,0),0)</f>
        <v>#N/A</v>
      </c>
      <c r="S6" s="152"/>
      <c r="T6" s="153" t="e">
        <f>IF(AND(Q6&amp;$T$4=VLOOKUP(Q6&amp;$T$4,$D$23:$I$46,1,0),VLOOKUP(Q6&amp;$T$4,$D$23:$I$46,6,0)&lt;&gt;""),VLOOKUP(Q6&amp;$T$4,$D$23:$I$46,6,0),0)</f>
        <v>#N/A</v>
      </c>
      <c r="U6" s="153" t="e">
        <f>IF(AND(Q6&amp;$U$4=VLOOKUP(Q6&amp;$U$4,$D$23:$I$46,1,0),VLOOKUP(Q6&amp;$U$4,$D$23:$I$46,6,0)&lt;&gt;""),VLOOKUP(Q6&amp;$U$4,$D$23:$I$46,6,0),0)</f>
        <v>#N/A</v>
      </c>
      <c r="V6" s="2"/>
      <c r="W6" s="160" t="e">
        <f>Q6</f>
        <v>#N/A</v>
      </c>
      <c r="X6" s="153">
        <f>IF(AND(ISNUMBER(R6),ISNUMBER(S5)),IF(R6&gt;S5,3,IF(R6=S5,1,0)),0)</f>
        <v>0</v>
      </c>
      <c r="Y6" s="152"/>
      <c r="Z6" s="153">
        <f>IF(AND(ISNUMBER(T6),ISNUMBER(S7)),IF(T6&gt;S7,3,IF(T6=S7,1,0)),0)</f>
        <v>0</v>
      </c>
      <c r="AA6" s="153">
        <f>IF(AND(ISNUMBER(U6),ISNUMBER(S8)),IF(U6&gt;S8,3,IF(U6=S8,1,0)),0)</f>
        <v>0</v>
      </c>
      <c r="AB6" s="2"/>
      <c r="AC6" s="154" t="e">
        <f>I6*100000+J6*1000+G6</f>
        <v>#N/A</v>
      </c>
      <c r="AD6" s="161">
        <f>COUNTIF(AC5:AC8,AC6)</f>
        <v>4</v>
      </c>
      <c r="AE6" s="161">
        <f>IF(AD6=1,"x","")</f>
      </c>
      <c r="AF6" s="2"/>
      <c r="AG6" s="155" t="e">
        <f>IF(AE6="x",2,IF(AC7=AC6,3,IF(AC8=AC6,4,1)))</f>
        <v>#N/A</v>
      </c>
      <c r="AH6" s="146" t="e">
        <f>INDEX(X6:AA6,1,AG6)</f>
        <v>#N/A</v>
      </c>
      <c r="AI6" s="156">
        <f>IF(OR($AD$9=2,$AD$9=4),AH6/10,0)</f>
        <v>0</v>
      </c>
      <c r="AJ6" s="145"/>
      <c r="AK6" s="157"/>
      <c r="AL6" s="146" t="e">
        <f>I6-INDEX(X6:AA6,1,$AK$4)-AR6-AW6</f>
        <v>#N/A</v>
      </c>
      <c r="AM6" s="146" t="e">
        <f>J6-INDEX(R6:U6,1,AK4)-INDEX(S5:S8,AK4,1)-ABS(AS6)-ABS(AX6)</f>
        <v>#N/A</v>
      </c>
      <c r="AN6" s="146" t="e">
        <f>G6-INDEX(R6:U6,1,$AK$4)-AT6-AY6</f>
        <v>#N/A</v>
      </c>
      <c r="AO6" s="158">
        <f>IF(OR($AD$9&lt;&gt;3,AE6="x"),0,AL6/10+AM6/1000+AN6/100000)</f>
        <v>0</v>
      </c>
      <c r="AP6" s="145"/>
      <c r="AQ6" s="159"/>
      <c r="AR6" s="146">
        <f>IF(ISNA($AQ$4),0,INDEX(X6:AA6,1,$AQ$4))</f>
        <v>0</v>
      </c>
      <c r="AS6" s="146">
        <f>IF(ISNA($AQ$4),0,(INDEX(R6:U6,1,AQ4)-INDEX(S5:S8,AQ4,1)))</f>
        <v>0</v>
      </c>
      <c r="AT6" s="146">
        <f>IF(ISNA($AQ$4),0,INDEX(R6:U6,1,$AQ$4))</f>
        <v>0</v>
      </c>
      <c r="AU6" s="144"/>
      <c r="AV6" s="159"/>
      <c r="AW6" s="146">
        <f>IF(ISNA($AV$4),0,INDEX(X6:AA6,1,$AV$4))</f>
        <v>0</v>
      </c>
      <c r="AX6" s="146">
        <f>IF(ISNA($AV$4),0,(INDEX(R6:U6,1,AV4)-INDEX(S5:S8,AV4,1)))</f>
        <v>0</v>
      </c>
      <c r="AY6" s="146">
        <f>IF(ISNA($AV$4),0,INDEX(R6:U6,1,$AV$4))</f>
        <v>0</v>
      </c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</row>
    <row r="7" spans="2:86" s="83" customFormat="1" ht="12.75">
      <c r="B7" s="134">
        <v>3</v>
      </c>
      <c r="C7" s="137" t="e">
        <f>RANK(D7,$D$5:$D$8,1)</f>
        <v>#N/A</v>
      </c>
      <c r="D7" s="137" t="e">
        <f>E7+ROW()/1000</f>
        <v>#N/A</v>
      </c>
      <c r="E7" s="137" t="e">
        <f>RANK(K7,$K$5:$K$8)</f>
        <v>#N/A</v>
      </c>
      <c r="F7" s="134" t="e">
        <f>VLOOKUP(B7,Ergebniseingabe!$C$16:$X$19,2,0)</f>
        <v>#N/A</v>
      </c>
      <c r="G7" s="135" t="e">
        <f>SUMPRODUCT((F7=Ergebniseingabe!$L$24:$AF$35)*(Ergebniseingabe!$BC$24:$BC$35))+SUMPRODUCT((F7=Ergebniseingabe!$AH$24:$BB$35)*(Ergebniseingabe!$BF$24:$BF$35))</f>
        <v>#N/A</v>
      </c>
      <c r="H7" s="135" t="e">
        <f>SUMPRODUCT((F7=Ergebniseingabe!$L$24:$AF$35)*(Ergebniseingabe!$BF$24:$BF$35))+SUMPRODUCT((F7=Ergebniseingabe!$AH$24:$BB$35)*(Ergebniseingabe!$BC$24:$BC$35))</f>
        <v>#N/A</v>
      </c>
      <c r="I7" s="135" t="e">
        <f>(SUMPRODUCT((F7=Ergebniseingabe!$L$24:$AF$35)*((Ergebniseingabe!$BC$24:$BC$35)&gt;(Ergebniseingabe!$BF$24:$BF$35)))+SUMPRODUCT((F7=Ergebniseingabe!$AH$24:$BB$35)*((Ergebniseingabe!$BF$24:$BF$35)&gt;(Ergebniseingabe!$BC$24:$BC$35))))*3+SUMPRODUCT(((F7=Ergebniseingabe!$L$24:$AF$35)+(F7=Ergebniseingabe!$AH$24:$BB$35))*((Ergebniseingabe!$BF$24:$BF$35)=(Ergebniseingabe!$BC$24:$BC$35))*NOT(ISBLANK(Ergebniseingabe!$BC$24:$BC$35)))</f>
        <v>#N/A</v>
      </c>
      <c r="J7" s="136" t="e">
        <f>G7-H7</f>
        <v>#N/A</v>
      </c>
      <c r="K7" s="150" t="e">
        <f>AC7+AI7+AO7</f>
        <v>#N/A</v>
      </c>
      <c r="L7" s="135" t="e">
        <f>SUMPRODUCT((Ergebniseingabe!$L$24:$AF$35=F7)*(Ergebniseingabe!$BC$24:$BC$35&lt;&gt;""))+SUMPRODUCT((Ergebniseingabe!$AH$24:$BB$35=F7)*(Ergebniseingabe!$BF$24:$BF$35&lt;&gt;""))</f>
        <v>#N/A</v>
      </c>
      <c r="M7" s="135" t="e">
        <f>SUMPRODUCT((Ergebniseingabe!$L$24:$AF$35=F7)*(Ergebniseingabe!$BC$24:$BC$35&gt;Ergebniseingabe!$BF$24:$BF$35))+SUMPRODUCT((Ergebniseingabe!$AH$24:$BB$35=F7)*(Ergebniseingabe!$BC$24:$BC$35&lt;Ergebniseingabe!$BF$24:$BF$35))</f>
        <v>#N/A</v>
      </c>
      <c r="N7" s="135" t="e">
        <f>SUMPRODUCT((Ergebniseingabe!$L$24:$BB$35=F7)*(Ergebniseingabe!$BC$24:$BC$35=Ergebniseingabe!$BF$24:$BF$35)*(Ergebniseingabe!$BC$24:$BC$35&lt;&gt;"")*(Ergebniseingabe!$BF$24:$BF$35&lt;&gt;""))</f>
        <v>#N/A</v>
      </c>
      <c r="O7" s="135" t="e">
        <f>SUMPRODUCT((Ergebniseingabe!$L$24:$AF$35=F7)*(Ergebniseingabe!$BC$24:$BC$35&lt;Ergebniseingabe!$BF$24:$BF$35))+SUMPRODUCT((Ergebniseingabe!$AH$24:$BB$35=F7)*(Ergebniseingabe!$BC$24:$BC$35&gt;Ergebniseingabe!$BF$24:$BF$35))</f>
        <v>#N/A</v>
      </c>
      <c r="Q7" s="151" t="e">
        <f>$F$7</f>
        <v>#N/A</v>
      </c>
      <c r="R7" s="153" t="e">
        <f>IF(AND(Q7&amp;$R$4=VLOOKUP(Q7&amp;$R$4,$D$23:$I$46,1,0),VLOOKUP(Q7&amp;$R$4,$D$23:$I$46,6,0)&lt;&gt;""),VLOOKUP(Q7&amp;$R$4,$D$23:$I$46,6,0),0)</f>
        <v>#N/A</v>
      </c>
      <c r="S7" s="153" t="e">
        <f>IF(AND(Q7&amp;$S$4=VLOOKUP(Q7&amp;$S$4,$D$23:$I$46,1,0),VLOOKUP(Q7&amp;$S$4,$D$23:$I$46,6,0)&lt;&gt;""),VLOOKUP(Q7&amp;$S$4,$D$23:$I$46,6,0),0)</f>
        <v>#N/A</v>
      </c>
      <c r="T7" s="152"/>
      <c r="U7" s="153" t="e">
        <f>IF(AND(Q7&amp;$U$4=VLOOKUP(Q7&amp;$U$4,$D$23:$I$46,1,0),VLOOKUP(Q7&amp;$U$4,$D$23:$I$46,6,0)&lt;&gt;""),VLOOKUP(Q7&amp;$U$4,$D$23:$I$46,6,0),0)</f>
        <v>#N/A</v>
      </c>
      <c r="V7" s="2"/>
      <c r="W7" s="160" t="e">
        <f>Q7</f>
        <v>#N/A</v>
      </c>
      <c r="X7" s="153">
        <f>IF(AND(ISNUMBER(R7),ISNUMBER(T5)),IF(R7&gt;T5,3,IF(R7=T5,1,0)),0)</f>
        <v>0</v>
      </c>
      <c r="Y7" s="153">
        <f>IF(AND(ISNUMBER(S7),ISNUMBER(T6)),IF(S7&gt;T6,3,IF(S7=T6,1,0)),0)</f>
        <v>0</v>
      </c>
      <c r="Z7" s="152"/>
      <c r="AA7" s="153">
        <f>IF(AND(ISNUMBER(U7),ISNUMBER(T8)),IF(U7&gt;T8,3,IF(U7=T8,1,0)),0)</f>
        <v>0</v>
      </c>
      <c r="AB7" s="2"/>
      <c r="AC7" s="154" t="e">
        <f>I7*100000+J7*1000+G7</f>
        <v>#N/A</v>
      </c>
      <c r="AD7" s="162">
        <f>COUNTIF(AC5:AC8,AC7)</f>
        <v>4</v>
      </c>
      <c r="AE7" s="161">
        <f>IF(AD7=1,"x","")</f>
      </c>
      <c r="AF7" s="2"/>
      <c r="AG7" s="155" t="e">
        <f>IF(AE7="x",3,IF(AC8=AC7,4,IF(AC6=AC7,2,1)))</f>
        <v>#N/A</v>
      </c>
      <c r="AH7" s="146" t="e">
        <f>INDEX(X7:AA7,1,AG7)</f>
        <v>#N/A</v>
      </c>
      <c r="AI7" s="156">
        <f>IF(OR($AD$9=2,$AD$9=4),AH7/10,0)</f>
        <v>0</v>
      </c>
      <c r="AJ7" s="145"/>
      <c r="AK7" s="157"/>
      <c r="AL7" s="146" t="e">
        <f>I7-INDEX(X7:AA7,1,$AK$4)-AR7-AW7</f>
        <v>#N/A</v>
      </c>
      <c r="AM7" s="146" t="e">
        <f>J7-INDEX(R7:U7,1,AK4)-INDEX(T5:T8,AK4,1)-ABS(AS7)-ABS(AX7)</f>
        <v>#N/A</v>
      </c>
      <c r="AN7" s="146" t="e">
        <f>G7-INDEX(R7:U7,1,$AK$4)-AT7-AY7</f>
        <v>#N/A</v>
      </c>
      <c r="AO7" s="158">
        <f>IF(OR($AD$9&lt;&gt;3,AE7="x"),0,AL7/10+AM7/1000+AN7/100000)</f>
        <v>0</v>
      </c>
      <c r="AP7" s="145"/>
      <c r="AQ7" s="159"/>
      <c r="AR7" s="146">
        <f>IF(ISNA($AQ$4),0,INDEX(X7:AA7,1,$AQ$4))</f>
        <v>0</v>
      </c>
      <c r="AS7" s="146">
        <f>IF(ISNA($AQ$4),0,(INDEX(R7:U7,1,AQ4)-INDEX(T5:T8,AQ4,1)))</f>
        <v>0</v>
      </c>
      <c r="AT7" s="146">
        <f>IF(ISNA($AQ$4),0,INDEX(R7:U7,1,$AQ$4))</f>
        <v>0</v>
      </c>
      <c r="AU7" s="144"/>
      <c r="AV7" s="159"/>
      <c r="AW7" s="146">
        <f>IF(ISNA($AV$4),0,INDEX(X7:AA7,1,$AV$4))</f>
        <v>0</v>
      </c>
      <c r="AX7" s="146">
        <f>IF(ISNA($AV$4),0,(INDEX(R7:U7,1,AV4)-INDEX(T5:T8,AV4,1)))</f>
        <v>0</v>
      </c>
      <c r="AY7" s="146">
        <f>IF(ISNA($AV$4),0,INDEX(R7:U7,1,$AV$4))</f>
        <v>0</v>
      </c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</row>
    <row r="8" spans="2:86" s="83" customFormat="1" ht="12.75">
      <c r="B8" s="134">
        <v>4</v>
      </c>
      <c r="C8" s="137" t="e">
        <f>RANK(D8,$D$5:$D$8,1)</f>
        <v>#N/A</v>
      </c>
      <c r="D8" s="137" t="e">
        <f>E8+ROW()/1000</f>
        <v>#N/A</v>
      </c>
      <c r="E8" s="137" t="e">
        <f>RANK(K8,$K$5:$K$8)</f>
        <v>#N/A</v>
      </c>
      <c r="F8" s="134" t="e">
        <f>VLOOKUP(B8,Ergebniseingabe!$C$16:$X$19,2,0)</f>
        <v>#N/A</v>
      </c>
      <c r="G8" s="135" t="e">
        <f>SUMPRODUCT((F8=Ergebniseingabe!$L$24:$AF$35)*(Ergebniseingabe!$BC$24:$BC$35))+SUMPRODUCT((F8=Ergebniseingabe!$AH$24:$BB$35)*(Ergebniseingabe!$BF$24:$BF$35))</f>
        <v>#N/A</v>
      </c>
      <c r="H8" s="135" t="e">
        <f>SUMPRODUCT((F8=Ergebniseingabe!$L$24:$AF$35)*(Ergebniseingabe!$BF$24:$BF$35))+SUMPRODUCT((F8=Ergebniseingabe!$AH$24:$BB$35)*(Ergebniseingabe!$BC$24:$BC$35))</f>
        <v>#N/A</v>
      </c>
      <c r="I8" s="135" t="e">
        <f>(SUMPRODUCT((F8=Ergebniseingabe!$L$24:$AF$35)*((Ergebniseingabe!$BC$24:$BC$35)&gt;(Ergebniseingabe!$BF$24:$BF$35)))+SUMPRODUCT((F8=Ergebniseingabe!$AH$24:$BB$35)*((Ergebniseingabe!$BF$24:$BF$35)&gt;(Ergebniseingabe!$BC$24:$BC$35))))*3+SUMPRODUCT(((F8=Ergebniseingabe!$L$24:$AF$35)+(F8=Ergebniseingabe!$AH$24:$BB$35))*((Ergebniseingabe!$BF$24:$BF$35)=(Ergebniseingabe!$BC$24:$BC$35))*NOT(ISBLANK(Ergebniseingabe!$BC$24:$BC$35)))</f>
        <v>#N/A</v>
      </c>
      <c r="J8" s="136" t="e">
        <f>G8-H8</f>
        <v>#N/A</v>
      </c>
      <c r="K8" s="150" t="e">
        <f>AC8+AI8+AO8</f>
        <v>#N/A</v>
      </c>
      <c r="L8" s="135" t="e">
        <f>SUMPRODUCT((Ergebniseingabe!$L$24:$AF$35=F8)*(Ergebniseingabe!$BC$24:$BC$35&lt;&gt;""))+SUMPRODUCT((Ergebniseingabe!$AH$24:$BB$35=F8)*(Ergebniseingabe!$BF$24:$BF$35&lt;&gt;""))</f>
        <v>#N/A</v>
      </c>
      <c r="M8" s="135" t="e">
        <f>SUMPRODUCT((Ergebniseingabe!$L$24:$AF$35=F8)*(Ergebniseingabe!$BC$24:$BC$35&gt;Ergebniseingabe!$BF$24:$BF$35))+SUMPRODUCT((Ergebniseingabe!$AH$24:$BB$35=F8)*(Ergebniseingabe!$BC$24:$BC$35&lt;Ergebniseingabe!$BF$24:$BF$35))</f>
        <v>#N/A</v>
      </c>
      <c r="N8" s="135" t="e">
        <f>SUMPRODUCT((Ergebniseingabe!$L$24:$BB$35=F8)*(Ergebniseingabe!$BC$24:$BC$35=Ergebniseingabe!$BF$24:$BF$35)*(Ergebniseingabe!$BC$24:$BC$35&lt;&gt;"")*(Ergebniseingabe!$BF$24:$BF$35&lt;&gt;""))</f>
        <v>#N/A</v>
      </c>
      <c r="O8" s="135" t="e">
        <f>SUMPRODUCT((Ergebniseingabe!$L$24:$AF$35=F8)*(Ergebniseingabe!$BC$24:$BC$35&lt;Ergebniseingabe!$BF$24:$BF$35))+SUMPRODUCT((Ergebniseingabe!$AH$24:$BB$35=F8)*(Ergebniseingabe!$BC$24:$BC$35&gt;Ergebniseingabe!$BF$24:$BF$35))</f>
        <v>#N/A</v>
      </c>
      <c r="Q8" s="163" t="e">
        <f>$F$8</f>
        <v>#N/A</v>
      </c>
      <c r="R8" s="153" t="e">
        <f>IF(AND(Q8&amp;$R$4=VLOOKUP(Q8&amp;$R$4,$D$23:$I$46,1,0),VLOOKUP(Q8&amp;$R$4,$D$23:$I$46,6,0)&lt;&gt;""),VLOOKUP(Q8&amp;$R$4,$D$23:$I$46,6,0),0)</f>
        <v>#N/A</v>
      </c>
      <c r="S8" s="153" t="e">
        <f>IF(AND(Q8&amp;$S$4=VLOOKUP(Q8&amp;$S$4,$D$23:$I$46,1,0),VLOOKUP(Q8&amp;$S$4,$D$23:$I$46,6,0)&lt;&gt;""),VLOOKUP(Q8&amp;$S$4,$D$23:$I$46,6,0),0)</f>
        <v>#N/A</v>
      </c>
      <c r="T8" s="153" t="e">
        <f>IF(AND(Q8&amp;$T$4=VLOOKUP(Q8&amp;$T$4,$D$23:$I$46,1,0),VLOOKUP(Q8&amp;$T$4,$D$23:$I$46,6,0)&lt;&gt;""),VLOOKUP(Q8&amp;$T$4,$D$23:$I$46,6,0),0)</f>
        <v>#N/A</v>
      </c>
      <c r="U8" s="152"/>
      <c r="V8" s="2"/>
      <c r="W8" s="164" t="e">
        <f>Q8</f>
        <v>#N/A</v>
      </c>
      <c r="X8" s="153">
        <f>IF(AND(ISNUMBER(R8),ISNUMBER(U5)),IF(R8&gt;U5,3,IF(R8=U5,1,0)),0)</f>
        <v>0</v>
      </c>
      <c r="Y8" s="153">
        <f>IF(AND(ISNUMBER(S8),ISNUMBER(U6)),IF(S8&gt;U6,3,IF(S8=U6,1,0)),0)</f>
        <v>0</v>
      </c>
      <c r="Z8" s="153">
        <f>IF(AND(ISNUMBER(T8),ISNUMBER(U7)),IF(T8&gt;U7,3,IF(T8=U7,1,0)),0)</f>
        <v>0</v>
      </c>
      <c r="AA8" s="152"/>
      <c r="AB8" s="2"/>
      <c r="AC8" s="154" t="e">
        <f>I8*100000+J8*1000+G8</f>
        <v>#N/A</v>
      </c>
      <c r="AD8" s="165">
        <f>COUNTIF(AC5:AC8,AC8)</f>
        <v>4</v>
      </c>
      <c r="AE8" s="165">
        <f>IF(AD8=1,"x","")</f>
      </c>
      <c r="AF8" s="2"/>
      <c r="AG8" s="155" t="e">
        <f>IF(AE8="x",4,IF(AC5=AC8,1,IF(AC6=AC8,2,3)))</f>
        <v>#N/A</v>
      </c>
      <c r="AH8" s="146" t="e">
        <f>INDEX(X8:AA8,1,AG8)</f>
        <v>#N/A</v>
      </c>
      <c r="AI8" s="156">
        <f>IF(OR($AD$9=2,$AD$9=4),AH8/10,0)</f>
        <v>0</v>
      </c>
      <c r="AJ8" s="145"/>
      <c r="AK8" s="144"/>
      <c r="AL8" s="146" t="e">
        <f>I8-INDEX(X8:AA8,1,$AK$4)-AR8-AW8</f>
        <v>#N/A</v>
      </c>
      <c r="AM8" s="146" t="e">
        <f>J8-INDEX(R8:U8,1,AK4)-INDEX(U5:U8,AK4,1)-ABS(AS8)-ABS(AX8)</f>
        <v>#N/A</v>
      </c>
      <c r="AN8" s="146" t="e">
        <f>G8-INDEX(R8:U8,1,$AK$4)-AT8-AY8</f>
        <v>#N/A</v>
      </c>
      <c r="AO8" s="158">
        <f>IF(OR($AD$9&lt;&gt;3,AE8="x"),0,AL8/10+AM8/1000+AN8/100000)</f>
        <v>0</v>
      </c>
      <c r="AP8" s="145"/>
      <c r="AQ8" s="159"/>
      <c r="AR8" s="146">
        <f>IF(ISNA($AQ$4),0,INDEX(X8:AA8,1,$AQ$4))</f>
        <v>0</v>
      </c>
      <c r="AS8" s="146">
        <f>IF(ISNA($AQ$4),0,(INDEX(R8:U8,1,AQ4)-INDEX(U5:U8,AQ4,1)))</f>
        <v>0</v>
      </c>
      <c r="AT8" s="146">
        <f>IF(ISNA($AQ$4),0,INDEX(R8:U8,1,$AQ$4))</f>
        <v>0</v>
      </c>
      <c r="AU8" s="144"/>
      <c r="AV8" s="159"/>
      <c r="AW8" s="146">
        <f>IF(ISNA($AV$4),0,INDEX(X8:AA8,1,$AV$4))</f>
        <v>0</v>
      </c>
      <c r="AX8" s="146">
        <f>IF(ISNA($AV$4),0,(INDEX(R8:U8,1,AV4)-INDEX(U5:U8,AV4,1)))</f>
        <v>0</v>
      </c>
      <c r="AY8" s="146">
        <f>IF(ISNA($AV$4),0,INDEX(R8:U8,1,$AV$4))</f>
        <v>0</v>
      </c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</row>
    <row r="9" spans="2:86" s="83" customFormat="1" ht="36">
      <c r="B9" s="134">
        <f>COUNT((B5:B8))*(COUNT(B5:B8)-1)</f>
        <v>12</v>
      </c>
      <c r="C9" s="137"/>
      <c r="D9" s="137"/>
      <c r="E9" s="137">
        <f>COUNTIF($E$5:$E$8,1)</f>
        <v>0</v>
      </c>
      <c r="F9" s="134"/>
      <c r="G9" s="138"/>
      <c r="H9" s="138"/>
      <c r="I9" s="138"/>
      <c r="J9" s="138"/>
      <c r="K9" s="134"/>
      <c r="L9" s="138" t="e">
        <f>SUM(L5:L8)</f>
        <v>#N/A</v>
      </c>
      <c r="M9" s="134"/>
      <c r="N9" s="139"/>
      <c r="O9" s="13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66" t="s">
        <v>98</v>
      </c>
      <c r="AD9" s="167">
        <f>MOD(MIN(AD5:AD8)*MAX(AD5:AD8),11)</f>
        <v>5</v>
      </c>
      <c r="AE9" s="148"/>
      <c r="AF9" s="2"/>
      <c r="AG9" s="157"/>
      <c r="AH9" s="144"/>
      <c r="AI9" s="144"/>
      <c r="AJ9" s="145"/>
      <c r="AK9" s="157"/>
      <c r="AL9" s="168" t="s">
        <v>94</v>
      </c>
      <c r="AM9" s="168" t="s">
        <v>95</v>
      </c>
      <c r="AN9" s="168" t="s">
        <v>99</v>
      </c>
      <c r="AO9" s="148"/>
      <c r="AP9" s="145"/>
      <c r="AQ9" s="148"/>
      <c r="AR9" s="168" t="s">
        <v>94</v>
      </c>
      <c r="AS9" s="168" t="s">
        <v>95</v>
      </c>
      <c r="AT9" s="168" t="s">
        <v>99</v>
      </c>
      <c r="AU9" s="148"/>
      <c r="AV9" s="148"/>
      <c r="AW9" s="168" t="s">
        <v>94</v>
      </c>
      <c r="AX9" s="168" t="s">
        <v>95</v>
      </c>
      <c r="AY9" s="168" t="s">
        <v>99</v>
      </c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</row>
    <row r="10" spans="2:86" s="83" customFormat="1" ht="12.75">
      <c r="B10" s="137"/>
      <c r="C10" s="137"/>
      <c r="D10" s="137"/>
      <c r="E10" s="137">
        <f>COUNTIF($E$5:$E$8,2)</f>
        <v>0</v>
      </c>
      <c r="F10" s="137"/>
      <c r="G10" s="137"/>
      <c r="H10" s="137"/>
      <c r="I10" s="137"/>
      <c r="J10" s="137"/>
      <c r="K10" s="137"/>
      <c r="L10" s="137"/>
      <c r="M10" s="137"/>
      <c r="N10" s="139"/>
      <c r="O10" s="13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</row>
    <row r="11" spans="2:86" s="83" customFormat="1" ht="12.75">
      <c r="B11" s="137"/>
      <c r="C11" s="137"/>
      <c r="D11" s="137"/>
      <c r="E11" s="137">
        <f>COUNTIF($E$5:$E$8,3)</f>
        <v>0</v>
      </c>
      <c r="F11" s="137"/>
      <c r="G11" s="137"/>
      <c r="H11" s="137"/>
      <c r="I11" s="137"/>
      <c r="J11" s="137"/>
      <c r="K11" s="137"/>
      <c r="L11" s="137"/>
      <c r="M11" s="137"/>
      <c r="N11" s="139"/>
      <c r="O11" s="13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</row>
    <row r="12" spans="2:86" s="83" customFormat="1" ht="12.75">
      <c r="B12" s="137"/>
      <c r="C12" s="137"/>
      <c r="D12" s="137"/>
      <c r="E12" s="137">
        <f>COUNTIF($E$5:$E$8,4)</f>
        <v>0</v>
      </c>
      <c r="F12" s="137"/>
      <c r="G12" s="137"/>
      <c r="H12" s="137"/>
      <c r="I12" s="137"/>
      <c r="J12" s="137"/>
      <c r="K12" s="137"/>
      <c r="L12" s="137"/>
      <c r="M12" s="137"/>
      <c r="N12" s="139"/>
      <c r="O12" s="13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</row>
    <row r="13" spans="2:86" s="83" customFormat="1" ht="72" customHeight="1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9"/>
      <c r="O13" s="134"/>
      <c r="Q13" s="141" t="s">
        <v>47</v>
      </c>
      <c r="R13" s="142" t="e">
        <f>Q14</f>
        <v>#N/A</v>
      </c>
      <c r="S13" s="142" t="e">
        <f>Q15</f>
        <v>#N/A</v>
      </c>
      <c r="T13" s="142" t="e">
        <f>Q16</f>
        <v>#N/A</v>
      </c>
      <c r="U13" s="142" t="e">
        <f>Q17</f>
        <v>#N/A</v>
      </c>
      <c r="V13" s="2"/>
      <c r="W13" s="141" t="s">
        <v>94</v>
      </c>
      <c r="X13" s="142" t="e">
        <f>W14</f>
        <v>#N/A</v>
      </c>
      <c r="Y13" s="142" t="e">
        <f>W15</f>
        <v>#N/A</v>
      </c>
      <c r="Z13" s="142" t="e">
        <f>W16</f>
        <v>#N/A</v>
      </c>
      <c r="AA13" s="142" t="e">
        <f>W17</f>
        <v>#N/A</v>
      </c>
      <c r="AB13" s="2"/>
      <c r="AC13" s="2"/>
      <c r="AD13" s="2"/>
      <c r="AE13" s="2"/>
      <c r="AF13" s="2"/>
      <c r="AG13" s="143"/>
      <c r="AH13" s="144"/>
      <c r="AI13" s="144"/>
      <c r="AJ13" s="145"/>
      <c r="AK13" s="146" t="e">
        <f>MATCH(1,AD14:AD17,0)</f>
        <v>#N/A</v>
      </c>
      <c r="AL13" s="147"/>
      <c r="AM13" s="148"/>
      <c r="AN13" s="148"/>
      <c r="AO13" s="148"/>
      <c r="AP13" s="145"/>
      <c r="AQ13" s="149" t="e">
        <f ca="1">MATCH(1,OFFSET($AD$14:$AD$17,AK13,0),0)+AK13</f>
        <v>#N/A</v>
      </c>
      <c r="AR13" s="148"/>
      <c r="AS13" s="148"/>
      <c r="AT13" s="148"/>
      <c r="AU13" s="148"/>
      <c r="AV13" s="149" t="e">
        <f ca="1">MATCH(1,OFFSET($AD$14:$AD$17,AQ13,0),0)+AQ13</f>
        <v>#N/A</v>
      </c>
      <c r="AW13" s="148"/>
      <c r="AX13" s="148"/>
      <c r="AY13" s="148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</row>
    <row r="14" spans="2:86" s="83" customFormat="1" ht="12.75">
      <c r="B14" s="134">
        <v>1</v>
      </c>
      <c r="C14" s="137" t="e">
        <f>RANK(D14,$D$14:$D$17,1)</f>
        <v>#N/A</v>
      </c>
      <c r="D14" s="137" t="e">
        <f>E14+ROW()/1000</f>
        <v>#N/A</v>
      </c>
      <c r="E14" s="137" t="e">
        <f>RANK(K14,$K$14:$K$17)</f>
        <v>#N/A</v>
      </c>
      <c r="F14" s="134" t="e">
        <f>VLOOKUP(B14,Ergebniseingabe!$AF$16:$BA$19,2,0)</f>
        <v>#N/A</v>
      </c>
      <c r="G14" s="135" t="e">
        <f>SUMPRODUCT((F14=Ergebniseingabe!$L$24:$AF$35)*(Ergebniseingabe!$BC$24:$BC$35))+SUMPRODUCT((F14=Ergebniseingabe!$AH$24:$BB$35)*(Ergebniseingabe!$BF$24:$BF$35))</f>
        <v>#N/A</v>
      </c>
      <c r="H14" s="135" t="e">
        <f>SUMPRODUCT((F14=Ergebniseingabe!$L$24:$AF$35)*(Ergebniseingabe!$BF$24:$BF$35))+SUMPRODUCT((F14=Ergebniseingabe!$AH$24:$BB$35)*(Ergebniseingabe!$BC$24:$BC$35))</f>
        <v>#N/A</v>
      </c>
      <c r="I14" s="135" t="e">
        <f>(SUMPRODUCT((F14=Ergebniseingabe!$L$24:$AF$35)*((Ergebniseingabe!$BC$24:$BC$35)&gt;(Ergebniseingabe!$BF$24:$BF$35)))+SUMPRODUCT((F14=Ergebniseingabe!$AH$24:$BB$35)*((Ergebniseingabe!$BF$24:$BF$35)&gt;(Ergebniseingabe!$BC$24:$BC$35))))*3+SUMPRODUCT(((F14=Ergebniseingabe!$L$24:$AF$35)+(F14=Ergebniseingabe!$AH$24:$BB$35))*((Ergebniseingabe!$BF$24:$BF$35)=(Ergebniseingabe!$BC$24:$BC$35))*NOT(ISBLANK(Ergebniseingabe!$BC$24:$BC$35)))</f>
        <v>#N/A</v>
      </c>
      <c r="J14" s="136" t="e">
        <f>G14-H14</f>
        <v>#N/A</v>
      </c>
      <c r="K14" s="150" t="e">
        <f>AC14+AI14+AO14</f>
        <v>#N/A</v>
      </c>
      <c r="L14" s="135" t="e">
        <f>SUMPRODUCT((Ergebniseingabe!$L$24:$AF$35=F14)*(Ergebniseingabe!$BC$24:$BC$35&lt;&gt;""))+SUMPRODUCT((Ergebniseingabe!$AH$24:$BB$35=F14)*(Ergebniseingabe!$BF$24:$BF$35&lt;&gt;""))</f>
        <v>#N/A</v>
      </c>
      <c r="M14" s="135" t="e">
        <f>SUMPRODUCT((Ergebniseingabe!$L$24:$AF$35=F14)*(Ergebniseingabe!$BC$24:$BC$35&gt;Ergebniseingabe!$BF$24:$BF$35))+SUMPRODUCT((Ergebniseingabe!$AH$24:$BB$35=F14)*(Ergebniseingabe!$BC$24:$BC$35&lt;Ergebniseingabe!$BF$24:$BF$35))</f>
        <v>#N/A</v>
      </c>
      <c r="N14" s="135" t="e">
        <f>SUMPRODUCT((Ergebniseingabe!$L$24:$BB$35=F14)*(Ergebniseingabe!$BC$24:$BC$35=Ergebniseingabe!$BF$24:$BF$35)*(Ergebniseingabe!$BC$24:$BC$35&lt;&gt;"")*(Ergebniseingabe!$BF$24:$BF$35&lt;&gt;""))</f>
        <v>#N/A</v>
      </c>
      <c r="O14" s="135" t="e">
        <f>SUMPRODUCT((Ergebniseingabe!$L$24:$AF$35=F14)*(Ergebniseingabe!$BC$24:$BC$35&lt;Ergebniseingabe!$BF$24:$BF$35))+SUMPRODUCT((Ergebniseingabe!$AH$24:$BB$35=F14)*(Ergebniseingabe!$BC$24:$BC$35&gt;Ergebniseingabe!$BF$24:$BF$35))</f>
        <v>#N/A</v>
      </c>
      <c r="Q14" s="151" t="e">
        <f>F14</f>
        <v>#N/A</v>
      </c>
      <c r="R14" s="152"/>
      <c r="S14" s="153" t="e">
        <f>IF(AND(Q14&amp;$S$13=VLOOKUP(Q14&amp;$S$13,$D$23:$I$46,1,0),VLOOKUP(Q14&amp;$S$13,$D$23:$I$46,6,0)&lt;&gt;""),VLOOKUP(Q14&amp;$S$13,$D$23:$I$46,6,0),0)</f>
        <v>#N/A</v>
      </c>
      <c r="T14" s="153" t="e">
        <f>IF(AND(Q14&amp;$T$13=VLOOKUP(Q14&amp;$T$13,$D$23:$I$46,1,0),VLOOKUP(Q14&amp;$T$13,$D$23:$I$46,6,0)&lt;&gt;""),VLOOKUP(Q14&amp;$T$13,$D$23:$I$46,6,0),0)</f>
        <v>#N/A</v>
      </c>
      <c r="U14" s="153" t="e">
        <f>IF(AND(Q14&amp;$U$13=VLOOKUP(Q14&amp;$U$13,$D$23:$I$46,1,0),VLOOKUP(Q14&amp;$U$13,$D$23:$I$46,6,0)&lt;&gt;""),VLOOKUP(Q14&amp;$U$13,$D$23:$I$46,6,0),0)</f>
        <v>#N/A</v>
      </c>
      <c r="V14" s="2"/>
      <c r="W14" s="151" t="e">
        <f>Q14</f>
        <v>#N/A</v>
      </c>
      <c r="X14" s="152"/>
      <c r="Y14" s="153">
        <f>IF(AND(ISNUMBER(S14),ISNUMBER(R15)),IF(S14&gt;R15,3,IF(S14=R15,1,0)),0)</f>
        <v>0</v>
      </c>
      <c r="Z14" s="153">
        <f>IF(AND(ISNUMBER(T14),ISNUMBER(R16)),IF(T14&gt;R16,3,IF(T14=R16,1,0)),0)</f>
        <v>0</v>
      </c>
      <c r="AA14" s="153">
        <f>IF(AND(ISNUMBER(U14),ISNUMBER(R17)),IF(U14&gt;R17,3,IF(U14=R17,1,0)),0)</f>
        <v>0</v>
      </c>
      <c r="AB14" s="2"/>
      <c r="AC14" s="154" t="e">
        <f>I14*100000+J14*1000+G14</f>
        <v>#N/A</v>
      </c>
      <c r="AD14" s="154">
        <f>COUNTIF(AC14:AC17,AC14)</f>
        <v>4</v>
      </c>
      <c r="AE14" s="154">
        <f>IF(AD14=1,"x","")</f>
      </c>
      <c r="AF14" s="2"/>
      <c r="AG14" s="155" t="e">
        <f>IF(AE14="x",1,IF(AC15=AC14,2,IF(AC16=AC14,3,4)))</f>
        <v>#N/A</v>
      </c>
      <c r="AH14" s="146" t="e">
        <f>INDEX(X14:AA14,1,AG14)</f>
        <v>#N/A</v>
      </c>
      <c r="AI14" s="156">
        <f>IF(OR($AD$18=2,$AD$18=4),AH14/10,0)</f>
        <v>0</v>
      </c>
      <c r="AJ14" s="145"/>
      <c r="AK14" s="157"/>
      <c r="AL14" s="146" t="e">
        <f>I14-INDEX(X14:AA14,1,$AK$13)-AR14-AW14</f>
        <v>#N/A</v>
      </c>
      <c r="AM14" s="146" t="e">
        <f>J14-INDEX(R14:U14,1,AK13)-INDEX(R14:R17,AK13,1)-ABS(AS14)-ABS(AX14)</f>
        <v>#N/A</v>
      </c>
      <c r="AN14" s="146" t="e">
        <f>G14-INDEX(R14:U14,1,$AK$13)-AT14-AY14</f>
        <v>#N/A</v>
      </c>
      <c r="AO14" s="158">
        <f>IF(OR($AD$18&lt;&gt;3,AE14="x"),0,AL14/10+AM14/1000+AN14/100000)</f>
        <v>0</v>
      </c>
      <c r="AP14" s="145"/>
      <c r="AQ14" s="159"/>
      <c r="AR14" s="146">
        <f>IF(ISNA($AQ$13),0,INDEX(X14:AA14,1,$AQ$13))</f>
        <v>0</v>
      </c>
      <c r="AS14" s="146">
        <f>IF(ISNA($AQ$13),0,(INDEX(R14:U14,1,$AQ$13)-INDEX(R14:R17,$AQ$13,1)))</f>
        <v>0</v>
      </c>
      <c r="AT14" s="146">
        <f>IF(ISNA($AQ$13),0,INDEX(R14:U14,1,$AQ$13))</f>
        <v>0</v>
      </c>
      <c r="AU14" s="144"/>
      <c r="AV14" s="159"/>
      <c r="AW14" s="146">
        <f>IF(ISNA($AV$13),0,INDEX(X14:AA14,1,$AV$13))</f>
        <v>0</v>
      </c>
      <c r="AX14" s="146">
        <f>IF(ISNA($AV$13),0,(INDEX(R14:U14,1,$AV$13)-INDEX(R14:R17,$AV$13,1)))</f>
        <v>0</v>
      </c>
      <c r="AY14" s="146">
        <f>IF(ISNA($AV$13),0,INDEX(R14:U14,1,$AV$13))</f>
        <v>0</v>
      </c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</row>
    <row r="15" spans="2:86" s="83" customFormat="1" ht="12.75">
      <c r="B15" s="134">
        <v>2</v>
      </c>
      <c r="C15" s="137" t="e">
        <f>RANK(D15,$D$14:$D$17,1)</f>
        <v>#N/A</v>
      </c>
      <c r="D15" s="137" t="e">
        <f>E15+ROW()/1000</f>
        <v>#N/A</v>
      </c>
      <c r="E15" s="137" t="e">
        <f>RANK(K15,$K$14:$K$17)</f>
        <v>#N/A</v>
      </c>
      <c r="F15" s="134" t="e">
        <f>VLOOKUP(B15,Ergebniseingabe!$AF$16:$BA$19,2,0)</f>
        <v>#N/A</v>
      </c>
      <c r="G15" s="135" t="e">
        <f>SUMPRODUCT((F15=Ergebniseingabe!$L$24:$AF$35)*(Ergebniseingabe!$BC$24:$BC$35))+SUMPRODUCT((F15=Ergebniseingabe!$AH$24:$BB$35)*(Ergebniseingabe!$BF$24:$BF$35))</f>
        <v>#N/A</v>
      </c>
      <c r="H15" s="135" t="e">
        <f>SUMPRODUCT((F15=Ergebniseingabe!$L$24:$AF$35)*(Ergebniseingabe!$BF$24:$BF$35))+SUMPRODUCT((F15=Ergebniseingabe!$AH$24:$BB$35)*(Ergebniseingabe!$BC$24:$BC$35))</f>
        <v>#N/A</v>
      </c>
      <c r="I15" s="135" t="e">
        <f>(SUMPRODUCT((F15=Ergebniseingabe!$L$24:$AF$35)*((Ergebniseingabe!$BC$24:$BC$35)&gt;(Ergebniseingabe!$BF$24:$BF$35)))+SUMPRODUCT((F15=Ergebniseingabe!$AH$24:$BB$35)*((Ergebniseingabe!$BF$24:$BF$35)&gt;(Ergebniseingabe!$BC$24:$BC$35))))*3+SUMPRODUCT(((F15=Ergebniseingabe!$L$24:$AF$35)+(F15=Ergebniseingabe!$AH$24:$BB$35))*((Ergebniseingabe!$BF$24:$BF$35)=(Ergebniseingabe!$BC$24:$BC$35))*NOT(ISBLANK(Ergebniseingabe!$BC$24:$BC$35)))</f>
        <v>#N/A</v>
      </c>
      <c r="J15" s="136" t="e">
        <f>G15-H15</f>
        <v>#N/A</v>
      </c>
      <c r="K15" s="150" t="e">
        <f>AC15+AI15+AO15</f>
        <v>#N/A</v>
      </c>
      <c r="L15" s="135" t="e">
        <f>SUMPRODUCT((Ergebniseingabe!$L$24:$AF$35=F15)*(Ergebniseingabe!$BC$24:$BC$35&lt;&gt;""))+SUMPRODUCT((Ergebniseingabe!$AH$24:$BB$35=F15)*(Ergebniseingabe!$BF$24:$BF$35&lt;&gt;""))</f>
        <v>#N/A</v>
      </c>
      <c r="M15" s="135" t="e">
        <f>SUMPRODUCT((Ergebniseingabe!$L$24:$AF$35=F15)*(Ergebniseingabe!$BC$24:$BC$35&gt;Ergebniseingabe!$BF$24:$BF$35))+SUMPRODUCT((Ergebniseingabe!$AH$24:$BB$35=F15)*(Ergebniseingabe!$BC$24:$BC$35&lt;Ergebniseingabe!$BF$24:$BF$35))</f>
        <v>#N/A</v>
      </c>
      <c r="N15" s="135" t="e">
        <f>SUMPRODUCT((Ergebniseingabe!$L$24:$BB$35=F15)*(Ergebniseingabe!$BC$24:$BC$35=Ergebniseingabe!$BF$24:$BF$35)*(Ergebniseingabe!$BC$24:$BC$35&lt;&gt;"")*(Ergebniseingabe!$BF$24:$BF$35&lt;&gt;""))</f>
        <v>#N/A</v>
      </c>
      <c r="O15" s="135" t="e">
        <f>SUMPRODUCT((Ergebniseingabe!$L$24:$AF$35=F15)*(Ergebniseingabe!$BC$24:$BC$35&lt;Ergebniseingabe!$BF$24:$BF$35))+SUMPRODUCT((Ergebniseingabe!$AH$24:$BB$35=F15)*(Ergebniseingabe!$BC$24:$BC$35&gt;Ergebniseingabe!$BF$24:$BF$35))</f>
        <v>#N/A</v>
      </c>
      <c r="Q15" s="151" t="e">
        <f>F15</f>
        <v>#N/A</v>
      </c>
      <c r="R15" s="153" t="e">
        <f>IF(AND(Q15&amp;$R$13=VLOOKUP(Q15&amp;$R$13,$D$23:$I$46,1,0),VLOOKUP(Q15&amp;$R$13,$D$23:$I$46,6,0)&lt;&gt;""),VLOOKUP(Q15&amp;$R$13,$D$23:$I$46,6,0),0)</f>
        <v>#N/A</v>
      </c>
      <c r="S15" s="152"/>
      <c r="T15" s="153" t="e">
        <f>IF(AND(Q15&amp;$T$13=VLOOKUP(Q15&amp;$T$13,$D$23:$I$46,1,0),VLOOKUP(Q15&amp;$T$13,$D$23:$I$46,6,0)&lt;&gt;""),VLOOKUP(Q15&amp;$T$13,$D$23:$I$46,6,0),0)</f>
        <v>#N/A</v>
      </c>
      <c r="U15" s="153" t="e">
        <f>IF(AND(Q15&amp;$U$13=VLOOKUP(Q15&amp;$U$13,$D$23:$I$46,1,0),VLOOKUP(Q15&amp;$U$13,$D$23:$I$46,6,0)&lt;&gt;""),VLOOKUP(Q15&amp;$U$13,$D$23:$I$46,6,0),0)</f>
        <v>#N/A</v>
      </c>
      <c r="V15" s="2"/>
      <c r="W15" s="160" t="e">
        <f>Q15</f>
        <v>#N/A</v>
      </c>
      <c r="X15" s="153">
        <f>IF(AND(ISNUMBER(R15),ISNUMBER(S14)),IF(R15&gt;S14,3,IF(R15=S14,1,0)),0)</f>
        <v>0</v>
      </c>
      <c r="Y15" s="152"/>
      <c r="Z15" s="153">
        <f>IF(AND(ISNUMBER(T15),ISNUMBER(S16)),IF(T15&gt;S16,3,IF(T15=S16,1,0)),0)</f>
        <v>0</v>
      </c>
      <c r="AA15" s="153">
        <f>IF(AND(ISNUMBER(U15),ISNUMBER(S17)),IF(U15&gt;S17,3,IF(U15=S17,1,0)),0)</f>
        <v>0</v>
      </c>
      <c r="AB15" s="2"/>
      <c r="AC15" s="154" t="e">
        <f>I15*100000+J15*1000+G15</f>
        <v>#N/A</v>
      </c>
      <c r="AD15" s="161">
        <f>COUNTIF(AC14:AC17,AC15)</f>
        <v>4</v>
      </c>
      <c r="AE15" s="161">
        <f>IF(AD15=1,"x","")</f>
      </c>
      <c r="AF15" s="2"/>
      <c r="AG15" s="155" t="e">
        <f>IF(AE15="x",2,IF(AC16=AC15,3,IF(AC17=AC15,4,1)))</f>
        <v>#N/A</v>
      </c>
      <c r="AH15" s="146" t="e">
        <f>INDEX(X15:AA15,1,AG15)</f>
        <v>#N/A</v>
      </c>
      <c r="AI15" s="156">
        <f>IF(OR($AD$18=2,$AD$18=4),AH15/10,0)</f>
        <v>0</v>
      </c>
      <c r="AJ15" s="145"/>
      <c r="AK15" s="157"/>
      <c r="AL15" s="146" t="e">
        <f>I15-INDEX(X15:AA15,1,$AK$13)-AR15-AW15</f>
        <v>#N/A</v>
      </c>
      <c r="AM15" s="146" t="e">
        <f>J15-INDEX(R15:U15,1,AK13)-INDEX(S14:S17,AK13,1)-ABS(AS15)-ABS(AX15)</f>
        <v>#N/A</v>
      </c>
      <c r="AN15" s="146" t="e">
        <f>G15-INDEX(R15:U15,1,$AK$13)-AT15-AY15</f>
        <v>#N/A</v>
      </c>
      <c r="AO15" s="158">
        <f>IF(OR($AD$18&lt;&gt;3,AE15="x"),0,AL15/10+AM15/1000+AN15/100000)</f>
        <v>0</v>
      </c>
      <c r="AP15" s="145"/>
      <c r="AQ15" s="159"/>
      <c r="AR15" s="146">
        <f>IF(ISNA($AQ$13),0,INDEX(X15:AA15,1,$AQ$13))</f>
        <v>0</v>
      </c>
      <c r="AS15" s="146">
        <f>IF(ISNA($AQ$13),0,(INDEX(R15:U15,1,$AQ$13)-INDEX(S14:S17,$AQ$13,1)))</f>
        <v>0</v>
      </c>
      <c r="AT15" s="146">
        <f>IF(ISNA($AQ$13),0,INDEX(R15:U15,1,$AQ$13))</f>
        <v>0</v>
      </c>
      <c r="AU15" s="144"/>
      <c r="AV15" s="159"/>
      <c r="AW15" s="146">
        <f>IF(ISNA($AV$13),0,INDEX(X15:AA15,1,$AV$13))</f>
        <v>0</v>
      </c>
      <c r="AX15" s="146">
        <f>IF(ISNA($AV$13),0,(INDEX(R15:U15,1,$AV$13)-INDEX(S14:S17,$AV$13,1)))</f>
        <v>0</v>
      </c>
      <c r="AY15" s="146">
        <f>IF(ISNA($AV$13),0,INDEX(R15:U15,1,$AV$13))</f>
        <v>0</v>
      </c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</row>
    <row r="16" spans="2:86" s="83" customFormat="1" ht="12.75">
      <c r="B16" s="134">
        <v>3</v>
      </c>
      <c r="C16" s="137" t="e">
        <f>RANK(D16,$D$14:$D$17,1)</f>
        <v>#N/A</v>
      </c>
      <c r="D16" s="137" t="e">
        <f>E16+ROW()/1000</f>
        <v>#N/A</v>
      </c>
      <c r="E16" s="137" t="e">
        <f>RANK(K16,$K$14:$K$17)</f>
        <v>#N/A</v>
      </c>
      <c r="F16" s="134" t="e">
        <f>VLOOKUP(B16,Ergebniseingabe!$AF$16:$BA$19,2,0)</f>
        <v>#N/A</v>
      </c>
      <c r="G16" s="135" t="e">
        <f>SUMPRODUCT((F16=Ergebniseingabe!$L$24:$AF$35)*(Ergebniseingabe!$BC$24:$BC$35))+SUMPRODUCT((F16=Ergebniseingabe!$AH$24:$BB$35)*(Ergebniseingabe!$BF$24:$BF$35))</f>
        <v>#N/A</v>
      </c>
      <c r="H16" s="135" t="e">
        <f>SUMPRODUCT((F16=Ergebniseingabe!$L$24:$AF$35)*(Ergebniseingabe!$BF$24:$BF$35))+SUMPRODUCT((F16=Ergebniseingabe!$AH$24:$BB$35)*(Ergebniseingabe!$BC$24:$BC$35))</f>
        <v>#N/A</v>
      </c>
      <c r="I16" s="135" t="e">
        <f>(SUMPRODUCT((F16=Ergebniseingabe!$L$24:$AF$35)*((Ergebniseingabe!$BC$24:$BC$35)&gt;(Ergebniseingabe!$BF$24:$BF$35)))+SUMPRODUCT((F16=Ergebniseingabe!$AH$24:$BB$35)*((Ergebniseingabe!$BF$24:$BF$35)&gt;(Ergebniseingabe!$BC$24:$BC$35))))*3+SUMPRODUCT(((F16=Ergebniseingabe!$L$24:$AF$35)+(F16=Ergebniseingabe!$AH$24:$BB$35))*((Ergebniseingabe!$BF$24:$BF$35)=(Ergebniseingabe!$BC$24:$BC$35))*NOT(ISBLANK(Ergebniseingabe!$BC$24:$BC$35)))</f>
        <v>#N/A</v>
      </c>
      <c r="J16" s="136" t="e">
        <f>G16-H16</f>
        <v>#N/A</v>
      </c>
      <c r="K16" s="150" t="e">
        <f>AC16+AI16+AO16</f>
        <v>#N/A</v>
      </c>
      <c r="L16" s="135" t="e">
        <f>SUMPRODUCT((Ergebniseingabe!$L$24:$AF$35=F16)*(Ergebniseingabe!$BC$24:$BC$35&lt;&gt;""))+SUMPRODUCT((Ergebniseingabe!$AH$24:$BB$35=F16)*(Ergebniseingabe!$BF$24:$BF$35&lt;&gt;""))</f>
        <v>#N/A</v>
      </c>
      <c r="M16" s="135" t="e">
        <f>SUMPRODUCT((Ergebniseingabe!$L$24:$AF$35=F16)*(Ergebniseingabe!$BC$24:$BC$35&gt;Ergebniseingabe!$BF$24:$BF$35))+SUMPRODUCT((Ergebniseingabe!$AH$24:$BB$35=F16)*(Ergebniseingabe!$BC$24:$BC$35&lt;Ergebniseingabe!$BF$24:$BF$35))</f>
        <v>#N/A</v>
      </c>
      <c r="N16" s="135" t="e">
        <f>SUMPRODUCT((Ergebniseingabe!$L$24:$BB$35=F16)*(Ergebniseingabe!$BC$24:$BC$35=Ergebniseingabe!$BF$24:$BF$35)*(Ergebniseingabe!$BC$24:$BC$35&lt;&gt;"")*(Ergebniseingabe!$BF$24:$BF$35&lt;&gt;""))</f>
        <v>#N/A</v>
      </c>
      <c r="O16" s="135" t="e">
        <f>SUMPRODUCT((Ergebniseingabe!$L$24:$AF$35=F16)*(Ergebniseingabe!$BC$24:$BC$35&lt;Ergebniseingabe!$BF$24:$BF$35))+SUMPRODUCT((Ergebniseingabe!$AH$24:$BB$35=F16)*(Ergebniseingabe!$BC$24:$BC$35&gt;Ergebniseingabe!$BF$24:$BF$35))</f>
        <v>#N/A</v>
      </c>
      <c r="Q16" s="151" t="e">
        <f>F16</f>
        <v>#N/A</v>
      </c>
      <c r="R16" s="153" t="e">
        <f>IF(AND(Q16&amp;$R$13=VLOOKUP(Q16&amp;$R$13,$D$23:$I$46,1,0),VLOOKUP(Q16&amp;$R$13,$D$23:$I$46,6,0)&lt;&gt;""),VLOOKUP(Q16&amp;$R$13,$D$23:$I$46,6,0),0)</f>
        <v>#N/A</v>
      </c>
      <c r="S16" s="153" t="e">
        <f>IF(AND(Q16&amp;$S$13=VLOOKUP(Q16&amp;$S$13,$D$23:$I$46,1,0),VLOOKUP(Q16&amp;$S$13,$D$23:$I$46,6,0)&lt;&gt;""),VLOOKUP(Q16&amp;$S$13,$D$23:$I$46,6,0),0)</f>
        <v>#N/A</v>
      </c>
      <c r="T16" s="152"/>
      <c r="U16" s="153" t="e">
        <f>IF(AND(Q16&amp;$U$13=VLOOKUP(Q16&amp;$U$13,$D$23:$I$46,1,0),VLOOKUP(Q16&amp;$U$13,$D$23:$I$46,6,0)&lt;&gt;""),VLOOKUP(Q16&amp;$U$13,$D$23:$I$46,6,0),0)</f>
        <v>#N/A</v>
      </c>
      <c r="V16" s="2"/>
      <c r="W16" s="160" t="e">
        <f>Q16</f>
        <v>#N/A</v>
      </c>
      <c r="X16" s="153">
        <f>IF(AND(ISNUMBER(R16),ISNUMBER(T14)),IF(R16&gt;T14,3,IF(R16=T14,1,0)),0)</f>
        <v>0</v>
      </c>
      <c r="Y16" s="153">
        <f>IF(AND(ISNUMBER(S16),ISNUMBER(T15)),IF(S16&gt;T15,3,IF(S16=T15,1,0)),0)</f>
        <v>0</v>
      </c>
      <c r="Z16" s="152"/>
      <c r="AA16" s="153">
        <f>IF(AND(ISNUMBER(U16),ISNUMBER(T17)),IF(U16&gt;T17,3,IF(U16=T17,1,0)),0)</f>
        <v>0</v>
      </c>
      <c r="AB16" s="2"/>
      <c r="AC16" s="154" t="e">
        <f>I16*100000+J16*1000+G16</f>
        <v>#N/A</v>
      </c>
      <c r="AD16" s="162">
        <f>COUNTIF(AC14:AC17,AC16)</f>
        <v>4</v>
      </c>
      <c r="AE16" s="161">
        <f>IF(AD16=1,"x","")</f>
      </c>
      <c r="AF16" s="2"/>
      <c r="AG16" s="155" t="e">
        <f>IF(AE16="x",3,IF(AC17=AC16,4,IF(AC15=AC16,2,1)))</f>
        <v>#N/A</v>
      </c>
      <c r="AH16" s="146" t="e">
        <f>INDEX(X16:AA16,1,AG16)</f>
        <v>#N/A</v>
      </c>
      <c r="AI16" s="156">
        <f>IF(OR($AD$18=2,$AD$18=4),AH16/10,0)</f>
        <v>0</v>
      </c>
      <c r="AJ16" s="145"/>
      <c r="AK16" s="157"/>
      <c r="AL16" s="146" t="e">
        <f>I16-INDEX(X16:AA16,1,$AK$13)-AR16-AW16</f>
        <v>#N/A</v>
      </c>
      <c r="AM16" s="146" t="e">
        <f>J16-INDEX(R16:U16,1,AK13)-INDEX(T14:T17,AK13,1)-ABS(AS16)-ABS(AX16)</f>
        <v>#N/A</v>
      </c>
      <c r="AN16" s="146" t="e">
        <f>G16-INDEX(R16:U16,1,$AK$13)-AT16-AY16</f>
        <v>#N/A</v>
      </c>
      <c r="AO16" s="158">
        <f>IF(OR($AD$18&lt;&gt;3,AE16="x"),0,AL16/10+AM16/1000+AN16/100000)</f>
        <v>0</v>
      </c>
      <c r="AP16" s="145"/>
      <c r="AQ16" s="159"/>
      <c r="AR16" s="146">
        <f>IF(ISNA($AQ$13),0,INDEX(X16:AA16,1,$AQ$13))</f>
        <v>0</v>
      </c>
      <c r="AS16" s="146">
        <f>IF(ISNA($AQ$13),0,(INDEX(R16:U16,1,$AQ$13)-INDEX(T14:T17,$AQ$13,1)))</f>
        <v>0</v>
      </c>
      <c r="AT16" s="146">
        <f>IF(ISNA($AQ$13),0,INDEX(R16:U16,1,$AQ$13))</f>
        <v>0</v>
      </c>
      <c r="AU16" s="144"/>
      <c r="AV16" s="159"/>
      <c r="AW16" s="146">
        <f>IF(ISNA($AV$13),0,INDEX(X16:AA16,1,$AV$13))</f>
        <v>0</v>
      </c>
      <c r="AX16" s="146">
        <f>IF(ISNA($AV$13),0,(INDEX(R16:U16,1,$AV$13)-INDEX(T14:T17,$AV$13,1)))</f>
        <v>0</v>
      </c>
      <c r="AY16" s="146">
        <f>IF(ISNA($AV$13),0,INDEX(R16:U16,1,$AV$13))</f>
        <v>0</v>
      </c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</row>
    <row r="17" spans="2:86" s="83" customFormat="1" ht="12.75">
      <c r="B17" s="134">
        <v>4</v>
      </c>
      <c r="C17" s="137" t="e">
        <f>RANK(D17,$D$14:$D$17,1)</f>
        <v>#N/A</v>
      </c>
      <c r="D17" s="137" t="e">
        <f>E17+ROW()/1000</f>
        <v>#N/A</v>
      </c>
      <c r="E17" s="137" t="e">
        <f>RANK(K17,$K$14:$K$17)</f>
        <v>#N/A</v>
      </c>
      <c r="F17" s="134" t="e">
        <f>VLOOKUP(B17,Ergebniseingabe!$AF$16:$BA$19,2,0)</f>
        <v>#N/A</v>
      </c>
      <c r="G17" s="135" t="e">
        <f>SUMPRODUCT((F17=Ergebniseingabe!$L$24:$AF$35)*(Ergebniseingabe!$BC$24:$BC$35))+SUMPRODUCT((F17=Ergebniseingabe!$AH$24:$BB$35)*(Ergebniseingabe!$BF$24:$BF$35))</f>
        <v>#N/A</v>
      </c>
      <c r="H17" s="135" t="e">
        <f>SUMPRODUCT((F17=Ergebniseingabe!$L$24:$AF$35)*(Ergebniseingabe!$BF$24:$BF$35))+SUMPRODUCT((F17=Ergebniseingabe!$AH$24:$BB$35)*(Ergebniseingabe!$BC$24:$BC$35))</f>
        <v>#N/A</v>
      </c>
      <c r="I17" s="135" t="e">
        <f>(SUMPRODUCT((F17=Ergebniseingabe!$L$24:$AF$35)*((Ergebniseingabe!$BC$24:$BC$35)&gt;(Ergebniseingabe!$BF$24:$BF$35)))+SUMPRODUCT((F17=Ergebniseingabe!$AH$24:$BB$35)*((Ergebniseingabe!$BF$24:$BF$35)&gt;(Ergebniseingabe!$BC$24:$BC$35))))*3+SUMPRODUCT(((F17=Ergebniseingabe!$L$24:$AF$35)+(F17=Ergebniseingabe!$AH$24:$BB$35))*((Ergebniseingabe!$BF$24:$BF$35)=(Ergebniseingabe!$BC$24:$BC$35))*NOT(ISBLANK(Ergebniseingabe!$BC$24:$BC$35)))</f>
        <v>#N/A</v>
      </c>
      <c r="J17" s="136" t="e">
        <f>G17-H17</f>
        <v>#N/A</v>
      </c>
      <c r="K17" s="150" t="e">
        <f>AC17+AI17+AO17</f>
        <v>#N/A</v>
      </c>
      <c r="L17" s="135" t="e">
        <f>SUMPRODUCT((Ergebniseingabe!$L$24:$AF$35=F17)*(Ergebniseingabe!$BC$24:$BC$35&lt;&gt;""))+SUMPRODUCT((Ergebniseingabe!$AH$24:$BB$35=F17)*(Ergebniseingabe!$BF$24:$BF$35&lt;&gt;""))</f>
        <v>#N/A</v>
      </c>
      <c r="M17" s="135" t="e">
        <f>SUMPRODUCT((Ergebniseingabe!$L$24:$AF$35=F17)*(Ergebniseingabe!$BC$24:$BC$35&gt;Ergebniseingabe!$BF$24:$BF$35))+SUMPRODUCT((Ergebniseingabe!$AH$24:$BB$35=F17)*(Ergebniseingabe!$BC$24:$BC$35&lt;Ergebniseingabe!$BF$24:$BF$35))</f>
        <v>#N/A</v>
      </c>
      <c r="N17" s="135" t="e">
        <f>SUMPRODUCT((Ergebniseingabe!$L$24:$BB$35=F17)*(Ergebniseingabe!$BC$24:$BC$35=Ergebniseingabe!$BF$24:$BF$35)*(Ergebniseingabe!$BC$24:$BC$35&lt;&gt;"")*(Ergebniseingabe!$BF$24:$BF$35&lt;&gt;""))</f>
        <v>#N/A</v>
      </c>
      <c r="O17" s="135" t="e">
        <f>SUMPRODUCT((Ergebniseingabe!$L$24:$AF$35=F17)*(Ergebniseingabe!$BC$24:$BC$35&lt;Ergebniseingabe!$BF$24:$BF$35))+SUMPRODUCT((Ergebniseingabe!$AH$24:$BB$35=F17)*(Ergebniseingabe!$BC$24:$BC$35&gt;Ergebniseingabe!$BF$24:$BF$35))</f>
        <v>#N/A</v>
      </c>
      <c r="Q17" s="151" t="e">
        <f>F17</f>
        <v>#N/A</v>
      </c>
      <c r="R17" s="153" t="e">
        <f>IF(AND(Q17&amp;$R$13=VLOOKUP(Q17&amp;$R$13,$D$23:$I$46,1,0),VLOOKUP(Q17&amp;$R$13,$D$23:$I$46,6,0)&lt;&gt;""),VLOOKUP(Q17&amp;$R$13,$D$23:$I$46,6,0),0)</f>
        <v>#N/A</v>
      </c>
      <c r="S17" s="153" t="e">
        <f>IF(AND(Q17&amp;$S$13=VLOOKUP(Q17&amp;$S$13,$D$23:$I$46,1,0),VLOOKUP(Q17&amp;$S$13,$D$23:$I$46,6,0)&lt;&gt;""),VLOOKUP(Q17&amp;$S$13,$D$23:$I$46,6,0),0)</f>
        <v>#N/A</v>
      </c>
      <c r="T17" s="153" t="e">
        <f>IF(AND(Q17&amp;$T$13=VLOOKUP(Q17&amp;$T$13,$D$23:$I$46,1,0),VLOOKUP(Q17&amp;$T$13,$D$23:$I$46,6,0)&lt;&gt;""),VLOOKUP(Q17&amp;$T$13,$D$23:$I$46,6,0),0)</f>
        <v>#N/A</v>
      </c>
      <c r="U17" s="152"/>
      <c r="V17" s="2"/>
      <c r="W17" s="164" t="e">
        <f>Q17</f>
        <v>#N/A</v>
      </c>
      <c r="X17" s="153">
        <f>IF(AND(ISNUMBER(R17),ISNUMBER(U14)),IF(R17&gt;U14,3,IF(R17=U14,1,0)),0)</f>
        <v>0</v>
      </c>
      <c r="Y17" s="153">
        <f>IF(AND(ISNUMBER(S17),ISNUMBER(U15)),IF(S17&gt;U15,3,IF(S17=U15,1,0)),0)</f>
        <v>0</v>
      </c>
      <c r="Z17" s="153">
        <f>IF(AND(ISNUMBER(T17),ISNUMBER(U16)),IF(T17&gt;U16,3,IF(T17=U16,1,0)),0)</f>
        <v>0</v>
      </c>
      <c r="AA17" s="152"/>
      <c r="AB17" s="2"/>
      <c r="AC17" s="154" t="e">
        <f>I17*100000+J17*1000+G17</f>
        <v>#N/A</v>
      </c>
      <c r="AD17" s="165">
        <f>COUNTIF(AC14:AC17,AC17)</f>
        <v>4</v>
      </c>
      <c r="AE17" s="165">
        <f>IF(AD17=1,"x","")</f>
      </c>
      <c r="AF17" s="2"/>
      <c r="AG17" s="155" t="e">
        <f>IF(AE17="x",4,IF(AC14=AC17,1,IF(AC15=AC17,2,3)))</f>
        <v>#N/A</v>
      </c>
      <c r="AH17" s="146" t="e">
        <f>INDEX(X17:AA17,1,AG17)</f>
        <v>#N/A</v>
      </c>
      <c r="AI17" s="156">
        <f>IF(OR($AD$18=2,$AD$18=4),AH17/10,0)</f>
        <v>0</v>
      </c>
      <c r="AJ17" s="145"/>
      <c r="AK17" s="144"/>
      <c r="AL17" s="146" t="e">
        <f>I17-INDEX(X17:AA17,1,$AK$13)-AR17-AW17</f>
        <v>#N/A</v>
      </c>
      <c r="AM17" s="146" t="e">
        <f>J17-INDEX(R17:U17,1,AK13)-INDEX(U14:U17,AK13,1)-ABS(AS17)-ABS(AX17)</f>
        <v>#N/A</v>
      </c>
      <c r="AN17" s="146" t="e">
        <f>G17-INDEX(R17:U17,1,$AK$13)-AT17-AY17</f>
        <v>#N/A</v>
      </c>
      <c r="AO17" s="158">
        <f>IF(OR($AD$18&lt;&gt;3,AE17="x"),0,AL17/10+AM17/1000+AN17/100000)</f>
        <v>0</v>
      </c>
      <c r="AP17" s="145"/>
      <c r="AQ17" s="159"/>
      <c r="AR17" s="146">
        <f>IF(ISNA($AQ$13),0,INDEX(X17:AA17,1,$AQ$13))</f>
        <v>0</v>
      </c>
      <c r="AS17" s="146">
        <f>IF(ISNA($AQ$13),0,(INDEX(R17:U17,1,$AQ$13)-INDEX(U14:U17,$AQ$13,1)))</f>
        <v>0</v>
      </c>
      <c r="AT17" s="146">
        <f>IF(ISNA($AQ$13),0,INDEX(R17:U17,1,$AQ$13))</f>
        <v>0</v>
      </c>
      <c r="AU17" s="144"/>
      <c r="AV17" s="159"/>
      <c r="AW17" s="146">
        <f>IF(ISNA($AV$13),0,INDEX(X17:AA17,1,$AV$13))</f>
        <v>0</v>
      </c>
      <c r="AX17" s="146">
        <f>IF(ISNA($AV$13),0,(INDEX(R17:U17,1,$AV$13)-INDEX(U14:U17,$AV$13,1)))</f>
        <v>0</v>
      </c>
      <c r="AY17" s="146">
        <f>IF(ISNA($AV$13),0,INDEX(R17:U17,1,$AV$13))</f>
        <v>0</v>
      </c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</row>
    <row r="18" spans="2:86" s="83" customFormat="1" ht="36">
      <c r="B18" s="137">
        <f>COUNT((B14:B17))*(COUNT(B14:B17)-1)</f>
        <v>12</v>
      </c>
      <c r="C18" s="137"/>
      <c r="D18" s="137"/>
      <c r="E18" s="169">
        <f>COUNTIF($E$14:$E$17,1)</f>
        <v>0</v>
      </c>
      <c r="F18" s="137"/>
      <c r="G18" s="137"/>
      <c r="H18" s="137"/>
      <c r="I18" s="137"/>
      <c r="J18" s="137"/>
      <c r="K18" s="137"/>
      <c r="L18" s="137" t="e">
        <f>SUM(L14:L17)</f>
        <v>#N/A</v>
      </c>
      <c r="M18" s="137"/>
      <c r="N18" s="139"/>
      <c r="O18" s="13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66" t="s">
        <v>98</v>
      </c>
      <c r="AD18" s="167">
        <f>MOD(MIN(AD14:AD17)*MAX(AD14:AD17),11)</f>
        <v>5</v>
      </c>
      <c r="AE18" s="148"/>
      <c r="AF18" s="2"/>
      <c r="AG18" s="157"/>
      <c r="AH18" s="144"/>
      <c r="AI18" s="144"/>
      <c r="AJ18" s="145"/>
      <c r="AK18" s="157"/>
      <c r="AL18" s="168" t="s">
        <v>94</v>
      </c>
      <c r="AM18" s="168" t="s">
        <v>95</v>
      </c>
      <c r="AN18" s="168" t="s">
        <v>99</v>
      </c>
      <c r="AO18" s="148"/>
      <c r="AP18" s="145"/>
      <c r="AQ18" s="148"/>
      <c r="AR18" s="168" t="s">
        <v>94</v>
      </c>
      <c r="AS18" s="168" t="s">
        <v>95</v>
      </c>
      <c r="AT18" s="168" t="s">
        <v>99</v>
      </c>
      <c r="AU18" s="148"/>
      <c r="AV18" s="148"/>
      <c r="AW18" s="168" t="s">
        <v>94</v>
      </c>
      <c r="AX18" s="168" t="s">
        <v>95</v>
      </c>
      <c r="AY18" s="168" t="s">
        <v>99</v>
      </c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</row>
    <row r="19" spans="2:86" s="83" customFormat="1" ht="12.75">
      <c r="B19" s="137"/>
      <c r="C19" s="137"/>
      <c r="D19" s="137"/>
      <c r="E19" s="137">
        <f>COUNTIF($E$14:$E$17,2)</f>
        <v>0</v>
      </c>
      <c r="F19" s="137"/>
      <c r="G19" s="137"/>
      <c r="H19" s="137"/>
      <c r="I19" s="137"/>
      <c r="J19" s="137"/>
      <c r="K19" s="137"/>
      <c r="L19" s="137"/>
      <c r="M19" s="137"/>
      <c r="N19" s="139"/>
      <c r="O19" s="13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</row>
    <row r="20" spans="2:86" s="83" customFormat="1" ht="12.75">
      <c r="B20" s="91"/>
      <c r="C20" s="91"/>
      <c r="D20" s="91"/>
      <c r="E20" s="137">
        <f>COUNTIF($E$14:$E$17,3)</f>
        <v>0</v>
      </c>
      <c r="F20" s="91"/>
      <c r="G20" s="91"/>
      <c r="H20" s="91"/>
      <c r="I20" s="91"/>
      <c r="J20" s="91"/>
      <c r="K20" s="91"/>
      <c r="L20" s="91"/>
      <c r="M20" s="91"/>
      <c r="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</row>
    <row r="21" spans="5:86" s="83" customFormat="1" ht="12.75">
      <c r="E21" s="137">
        <f>COUNTIF($E$14:$E$17,4)</f>
        <v>0</v>
      </c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</row>
    <row r="22" spans="67:86" s="83" customFormat="1" ht="12.75"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</row>
    <row r="23" spans="4:86" s="83" customFormat="1" ht="12.75">
      <c r="D23" s="83" t="e">
        <f aca="true" t="shared" si="0" ref="D23:D46">E23&amp;F23</f>
        <v>#N/A</v>
      </c>
      <c r="E23" s="83" t="e">
        <f>F5</f>
        <v>#N/A</v>
      </c>
      <c r="F23" s="83" t="e">
        <f>F6</f>
        <v>#N/A</v>
      </c>
      <c r="G23" s="83" t="e">
        <f>IF(SUMPRODUCT((Ergebniseingabe!$L$24:$L$35=E23)*(Ergebniseingabe!$AH$24:$AH$35=F23)*(ISNUMBER(Ergebniseingabe!$BF$24:$BF$35)))=1,SUMPRODUCT((Ergebniseingabe!$L$24:$L$35=E23)*(Ergebniseingabe!$AH$24:$AH$35=F23)*(Ergebniseingabe!$BC$24:$BC$35))&amp;":"&amp;SUMPRODUCT((Ergebniseingabe!$L$24:$L$35=E23)*(Ergebniseingabe!$AH$24:$AH$35=F23)*(Ergebniseingabe!$BF$24:$BF$35)),"")</f>
        <v>#N/A</v>
      </c>
      <c r="H23" s="83" t="e">
        <f>IF(SUMPRODUCT((Ergebniseingabe!$AH$24:$AH$35=E23)*(Ergebniseingabe!$L$24:$L$35=F23)*(ISNUMBER(Ergebniseingabe!$BF$24:$BF$35)))=1,SUMPRODUCT((Ergebniseingabe!$AH$24:$AH$35=E23)*(Ergebniseingabe!$L$24:$L$35=F23)*(Ergebniseingabe!$BF$24:$BF$35))&amp;":"&amp;SUMPRODUCT((Ergebniseingabe!$AH$24:$AH$35=E23)*(Ergebniseingabe!$L$24:$L$35=F23)*(Ergebniseingabe!$BC$24:$BC$35)),"")</f>
        <v>#N/A</v>
      </c>
      <c r="I23" s="134" t="e">
        <f>IF(SUMPRODUCT((Ergebniseingabe!$L$24:$L$35=E23)*(Ergebniseingabe!$AH$24:$AH$35=F23)*(ISNUMBER(Ergebniseingabe!$BF$24:$BF$35)))=1,SUMPRODUCT((Ergebniseingabe!$L$24:$L$35=E23)*(Ergebniseingabe!$AH$24:$AH$35=F23)*(Ergebniseingabe!$BC$24:$BC$35)),"")</f>
        <v>#N/A</v>
      </c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</row>
    <row r="24" spans="4:86" s="83" customFormat="1" ht="12.75">
      <c r="D24" s="83" t="e">
        <f t="shared" si="0"/>
        <v>#N/A</v>
      </c>
      <c r="E24" s="83" t="e">
        <f>F5</f>
        <v>#N/A</v>
      </c>
      <c r="F24" s="83" t="e">
        <f>F7</f>
        <v>#N/A</v>
      </c>
      <c r="G24" s="83" t="e">
        <f>IF(SUMPRODUCT((Ergebniseingabe!$L$24:$L$35=E24)*(Ergebniseingabe!$AH$24:$AH$35=F24)*(ISNUMBER(Ergebniseingabe!$BF$24:$BF$35)))=1,SUMPRODUCT((Ergebniseingabe!$L$24:$L$35=E24)*(Ergebniseingabe!$AH$24:$AH$35=F24)*(Ergebniseingabe!$BC$24:$BC$35))&amp;":"&amp;SUMPRODUCT((Ergebniseingabe!$L$24:$L$35=E24)*(Ergebniseingabe!$AH$24:$AH$35=F24)*(Ergebniseingabe!$BF$24:$BF$35)),"")</f>
        <v>#N/A</v>
      </c>
      <c r="H24" s="83" t="e">
        <f>IF(SUMPRODUCT((Ergebniseingabe!$AH$24:$AH$35=E24)*(Ergebniseingabe!$L$24:$L$35=F24)*(ISNUMBER(Ergebniseingabe!$BF$24:$BF$35)))=1,SUMPRODUCT((Ergebniseingabe!$AH$24:$AH$35=E24)*(Ergebniseingabe!$L$24:$L$35=F24)*(Ergebniseingabe!$BF$24:$BF$35))&amp;":"&amp;SUMPRODUCT((Ergebniseingabe!$AH$24:$AH$35=E24)*(Ergebniseingabe!$L$24:$L$35=F24)*(Ergebniseingabe!$BC$24:$BC$35)),"")</f>
        <v>#N/A</v>
      </c>
      <c r="I24" s="134" t="e">
        <f>IF(SUMPRODUCT((Ergebniseingabe!$L$24:$L$35=E24)*(Ergebniseingabe!$AH$24:$AH$35=F24)*(ISNUMBER(Ergebniseingabe!$BF$24:$BF$35)))=1,SUMPRODUCT((Ergebniseingabe!$L$24:$L$35=E24)*(Ergebniseingabe!$AH$24:$AH$35=F24)*(Ergebniseingabe!$BC$24:$BC$35)),"")</f>
        <v>#N/A</v>
      </c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</row>
    <row r="25" spans="4:86" s="83" customFormat="1" ht="12.75">
      <c r="D25" s="83" t="e">
        <f t="shared" si="0"/>
        <v>#N/A</v>
      </c>
      <c r="E25" s="83" t="e">
        <f>F5</f>
        <v>#N/A</v>
      </c>
      <c r="F25" s="83" t="e">
        <f>F8</f>
        <v>#N/A</v>
      </c>
      <c r="G25" s="83" t="e">
        <f>IF(SUMPRODUCT((Ergebniseingabe!$L$24:$L$35=E25)*(Ergebniseingabe!$AH$24:$AH$35=F25)*(ISNUMBER(Ergebniseingabe!$BF$24:$BF$35)))=1,SUMPRODUCT((Ergebniseingabe!$L$24:$L$35=E25)*(Ergebniseingabe!$AH$24:$AH$35=F25)*(Ergebniseingabe!$BC$24:$BC$35))&amp;":"&amp;SUMPRODUCT((Ergebniseingabe!$L$24:$L$35=E25)*(Ergebniseingabe!$AH$24:$AH$35=F25)*(Ergebniseingabe!$BF$24:$BF$35)),"")</f>
        <v>#N/A</v>
      </c>
      <c r="H25" s="83" t="e">
        <f>IF(SUMPRODUCT((Ergebniseingabe!$AH$24:$AH$35=E25)*(Ergebniseingabe!$L$24:$L$35=F25)*(ISNUMBER(Ergebniseingabe!$BF$24:$BF$35)))=1,SUMPRODUCT((Ergebniseingabe!$AH$24:$AH$35=E25)*(Ergebniseingabe!$L$24:$L$35=F25)*(Ergebniseingabe!$BF$24:$BF$35))&amp;":"&amp;SUMPRODUCT((Ergebniseingabe!$AH$24:$AH$35=E25)*(Ergebniseingabe!$L$24:$L$35=F25)*(Ergebniseingabe!$BC$24:$BC$35)),"")</f>
        <v>#N/A</v>
      </c>
      <c r="I25" s="137" t="e">
        <f>IF(SUMPRODUCT((Ergebniseingabe!$AH$24:$AH$35=E25)*(Ergebniseingabe!$L$24:$L$35=F25)*(ISNUMBER(Ergebniseingabe!$BC$24:$BC$35)))=1,SUMPRODUCT((Ergebniseingabe!$AH$24:$AH$35=E25)*(Ergebniseingabe!$L$24:$L$35=F25)*(Ergebniseingabe!$BF$24:$BF$35)),"")</f>
        <v>#N/A</v>
      </c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</row>
    <row r="26" spans="4:86" s="83" customFormat="1" ht="12.75">
      <c r="D26" s="83" t="e">
        <f t="shared" si="0"/>
        <v>#N/A</v>
      </c>
      <c r="E26" s="83" t="e">
        <f>F6</f>
        <v>#N/A</v>
      </c>
      <c r="F26" s="83" t="e">
        <f>F7</f>
        <v>#N/A</v>
      </c>
      <c r="G26" s="83" t="e">
        <f>IF(SUMPRODUCT((Ergebniseingabe!$L$24:$L$35=E26)*(Ergebniseingabe!$AH$24:$AH$35=F26)*(ISNUMBER(Ergebniseingabe!$BF$24:$BF$35)))=1,SUMPRODUCT((Ergebniseingabe!$L$24:$L$35=E26)*(Ergebniseingabe!$AH$24:$AH$35=F26)*(Ergebniseingabe!$BC$24:$BC$35))&amp;":"&amp;SUMPRODUCT((Ergebniseingabe!$L$24:$L$35=E26)*(Ergebniseingabe!$AH$24:$AH$35=F26)*(Ergebniseingabe!$BF$24:$BF$35)),"")</f>
        <v>#N/A</v>
      </c>
      <c r="H26" s="83" t="e">
        <f>IF(SUMPRODUCT((Ergebniseingabe!$AH$24:$AH$35=E26)*(Ergebniseingabe!$L$24:$L$35=F26)*(ISNUMBER(Ergebniseingabe!$BF$24:$BF$35)))=1,SUMPRODUCT((Ergebniseingabe!$AH$24:$AH$35=E26)*(Ergebniseingabe!$L$24:$L$35=F26)*(Ergebniseingabe!$BF$24:$BF$35))&amp;":"&amp;SUMPRODUCT((Ergebniseingabe!$AH$24:$AH$35=E26)*(Ergebniseingabe!$L$24:$L$35=F26)*(Ergebniseingabe!$BC$24:$BC$35)),"")</f>
        <v>#N/A</v>
      </c>
      <c r="I26" s="134" t="e">
        <f>IF(SUMPRODUCT((Ergebniseingabe!$L$24:$L$35=E26)*(Ergebniseingabe!$AH$24:$AH$35=F26)*(ISNUMBER(Ergebniseingabe!$BF$24:$BF$35)))=1,SUMPRODUCT((Ergebniseingabe!$L$24:$L$35=E26)*(Ergebniseingabe!$AH$24:$AH$35=F26)*(Ergebniseingabe!$BC$24:$BC$35)),"")</f>
        <v>#N/A</v>
      </c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</row>
    <row r="27" spans="4:86" s="83" customFormat="1" ht="12.75">
      <c r="D27" s="83" t="e">
        <f t="shared" si="0"/>
        <v>#N/A</v>
      </c>
      <c r="E27" s="83" t="e">
        <f>F6</f>
        <v>#N/A</v>
      </c>
      <c r="F27" s="83" t="e">
        <f>F8</f>
        <v>#N/A</v>
      </c>
      <c r="G27" s="83" t="e">
        <f>IF(SUMPRODUCT((Ergebniseingabe!$L$24:$L$35=E27)*(Ergebniseingabe!$AH$24:$AH$35=F27)*(ISNUMBER(Ergebniseingabe!$BF$24:$BF$35)))=1,SUMPRODUCT((Ergebniseingabe!$L$24:$L$35=E27)*(Ergebniseingabe!$AH$24:$AH$35=F27)*(Ergebniseingabe!$BC$24:$BC$35))&amp;":"&amp;SUMPRODUCT((Ergebniseingabe!$L$24:$L$35=E27)*(Ergebniseingabe!$AH$24:$AH$35=F27)*(Ergebniseingabe!$BF$24:$BF$35)),"")</f>
        <v>#N/A</v>
      </c>
      <c r="H27" s="83" t="e">
        <f>IF(SUMPRODUCT((Ergebniseingabe!$AH$24:$AH$35=E27)*(Ergebniseingabe!$L$24:$L$35=F27)*(ISNUMBER(Ergebniseingabe!$BF$24:$BF$35)))=1,SUMPRODUCT((Ergebniseingabe!$AH$24:$AH$35=E27)*(Ergebniseingabe!$L$24:$L$35=F27)*(Ergebniseingabe!$BF$24:$BF$35))&amp;":"&amp;SUMPRODUCT((Ergebniseingabe!$AH$24:$AH$35=E27)*(Ergebniseingabe!$L$24:$L$35=F27)*(Ergebniseingabe!$BC$24:$BC$35)),"")</f>
        <v>#N/A</v>
      </c>
      <c r="I27" s="134" t="e">
        <f>IF(SUMPRODUCT((Ergebniseingabe!$L$24:$L$35=E27)*(Ergebniseingabe!$AH$24:$AH$35=F27)*(ISNUMBER(Ergebniseingabe!$BF$24:$BF$35)))=1,SUMPRODUCT((Ergebniseingabe!$L$24:$L$35=E27)*(Ergebniseingabe!$AH$24:$AH$35=F27)*(Ergebniseingabe!$BC$24:$BC$35)),"")</f>
        <v>#N/A</v>
      </c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</row>
    <row r="28" spans="4:86" s="83" customFormat="1" ht="12.75">
      <c r="D28" s="83" t="e">
        <f t="shared" si="0"/>
        <v>#N/A</v>
      </c>
      <c r="E28" s="83" t="e">
        <f>F7</f>
        <v>#N/A</v>
      </c>
      <c r="F28" s="83" t="e">
        <f>F8</f>
        <v>#N/A</v>
      </c>
      <c r="G28" s="83" t="e">
        <f>IF(SUMPRODUCT((Ergebniseingabe!$L$24:$L$35=E28)*(Ergebniseingabe!$AH$24:$AH$35=F28)*(ISNUMBER(Ergebniseingabe!$BF$24:$BF$35)))=1,SUMPRODUCT((Ergebniseingabe!$L$24:$L$35=E28)*(Ergebniseingabe!$AH$24:$AH$35=F28)*(Ergebniseingabe!$BC$24:$BC$35))&amp;":"&amp;SUMPRODUCT((Ergebniseingabe!$L$24:$L$35=E28)*(Ergebniseingabe!$AH$24:$AH$35=F28)*(Ergebniseingabe!$BF$24:$BF$35)),"")</f>
        <v>#N/A</v>
      </c>
      <c r="H28" s="83" t="e">
        <f>IF(SUMPRODUCT((Ergebniseingabe!$AH$24:$AH$35=E28)*(Ergebniseingabe!$L$24:$L$35=F28)*(ISNUMBER(Ergebniseingabe!$BF$24:$BF$35)))=1,SUMPRODUCT((Ergebniseingabe!$AH$24:$AH$35=E28)*(Ergebniseingabe!$L$24:$L$35=F28)*(Ergebniseingabe!$BF$24:$BF$35))&amp;":"&amp;SUMPRODUCT((Ergebniseingabe!$AH$24:$AH$35=E28)*(Ergebniseingabe!$L$24:$L$35=F28)*(Ergebniseingabe!$BC$24:$BC$35)),"")</f>
        <v>#N/A</v>
      </c>
      <c r="I28" s="134" t="e">
        <f>IF(SUMPRODUCT((Ergebniseingabe!$L$24:$L$35=E28)*(Ergebniseingabe!$AH$24:$AH$35=F28)*(ISNUMBER(Ergebniseingabe!$BF$24:$BF$35)))=1,SUMPRODUCT((Ergebniseingabe!$L$24:$L$35=E28)*(Ergebniseingabe!$AH$24:$AH$35=F28)*(Ergebniseingabe!$BC$24:$BC$35)),"")</f>
        <v>#N/A</v>
      </c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</row>
    <row r="29" spans="4:86" s="83" customFormat="1" ht="12.75">
      <c r="D29" s="83" t="e">
        <f t="shared" si="0"/>
        <v>#N/A</v>
      </c>
      <c r="E29" s="83" t="e">
        <f aca="true" t="shared" si="1" ref="E29:E34">F23</f>
        <v>#N/A</v>
      </c>
      <c r="F29" s="83" t="e">
        <f aca="true" t="shared" si="2" ref="F29:F34">E23</f>
        <v>#N/A</v>
      </c>
      <c r="G29" s="83" t="e">
        <f>IF(SUMPRODUCT((Ergebniseingabe!$L$24:$L$35=E29)*(Ergebniseingabe!$AH$24:$AH$35=F29)*(ISNUMBER(Ergebniseingabe!$BF$24:$BF$35)))=1,SUMPRODUCT((Ergebniseingabe!$L$24:$L$35=E29)*(Ergebniseingabe!$AH$24:$AH$35=F29)*(Ergebniseingabe!$BC$24:$BC$35))&amp;":"&amp;SUMPRODUCT((Ergebniseingabe!$L$24:$L$35=E29)*(Ergebniseingabe!$AH$24:$AH$35=F29)*(Ergebniseingabe!$BF$24:$BF$35)),"")</f>
        <v>#N/A</v>
      </c>
      <c r="H29" s="83" t="e">
        <f>IF(SUMPRODUCT((Ergebniseingabe!$AH$24:$AH$35=E29)*(Ergebniseingabe!$L$24:$L$35=F29)*(ISNUMBER(Ergebniseingabe!$BF$24:$BF$35)))=1,SUMPRODUCT((Ergebniseingabe!$AH$24:$AH$35=E29)*(Ergebniseingabe!$L$24:$L$35=F29)*(Ergebniseingabe!$BF$24:$BF$35))&amp;":"&amp;SUMPRODUCT((Ergebniseingabe!$AH$24:$AH$35=E29)*(Ergebniseingabe!$L$24:$L$35=F29)*(Ergebniseingabe!$BC$24:$BC$35)),"")</f>
        <v>#N/A</v>
      </c>
      <c r="I29" s="137" t="e">
        <f>IF(SUMPRODUCT((Ergebniseingabe!$AH$24:$AH$35=E29)*(Ergebniseingabe!$L$24:$L$35=F29)*(ISNUMBER(Ergebniseingabe!$BC$24:$BC$35)))=1,SUMPRODUCT((Ergebniseingabe!$AH$24:$AH$35=E29)*(Ergebniseingabe!$L$24:$L$35=F29)*(Ergebniseingabe!$BF$24:$BF$35)),"")</f>
        <v>#N/A</v>
      </c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</row>
    <row r="30" spans="4:86" s="83" customFormat="1" ht="12.75">
      <c r="D30" s="83" t="e">
        <f t="shared" si="0"/>
        <v>#N/A</v>
      </c>
      <c r="E30" s="83" t="e">
        <f t="shared" si="1"/>
        <v>#N/A</v>
      </c>
      <c r="F30" s="83" t="e">
        <f t="shared" si="2"/>
        <v>#N/A</v>
      </c>
      <c r="G30" s="83" t="e">
        <f>IF(SUMPRODUCT((Ergebniseingabe!$L$24:$L$35=E30)*(Ergebniseingabe!$AH$24:$AH$35=F30)*(ISNUMBER(Ergebniseingabe!$BF$24:$BF$35)))=1,SUMPRODUCT((Ergebniseingabe!$L$24:$L$35=E30)*(Ergebniseingabe!$AH$24:$AH$35=F30)*(Ergebniseingabe!$BC$24:$BC$35))&amp;":"&amp;SUMPRODUCT((Ergebniseingabe!$L$24:$L$35=E30)*(Ergebniseingabe!$AH$24:$AH$35=F30)*(Ergebniseingabe!$BF$24:$BF$35)),"")</f>
        <v>#N/A</v>
      </c>
      <c r="H30" s="83" t="e">
        <f>IF(SUMPRODUCT((Ergebniseingabe!$AH$24:$AH$35=E30)*(Ergebniseingabe!$L$24:$L$35=F30)*(ISNUMBER(Ergebniseingabe!$BF$24:$BF$35)))=1,SUMPRODUCT((Ergebniseingabe!$AH$24:$AH$35=E30)*(Ergebniseingabe!$L$24:$L$35=F30)*(Ergebniseingabe!$BF$24:$BF$35))&amp;":"&amp;SUMPRODUCT((Ergebniseingabe!$AH$24:$AH$35=E30)*(Ergebniseingabe!$L$24:$L$35=F30)*(Ergebniseingabe!$BC$24:$BC$35)),"")</f>
        <v>#N/A</v>
      </c>
      <c r="I30" s="137" t="e">
        <f>IF(SUMPRODUCT((Ergebniseingabe!$AH$24:$AH$35=E30)*(Ergebniseingabe!$L$24:$L$35=F30)*(ISNUMBER(Ergebniseingabe!$BC$24:$BC$35)))=1,SUMPRODUCT((Ergebniseingabe!$AH$24:$AH$35=E30)*(Ergebniseingabe!$L$24:$L$35=F30)*(Ergebniseingabe!$BF$24:$BF$35)),"")</f>
        <v>#N/A</v>
      </c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</row>
    <row r="31" spans="4:86" s="83" customFormat="1" ht="12.75">
      <c r="D31" s="83" t="e">
        <f t="shared" si="0"/>
        <v>#N/A</v>
      </c>
      <c r="E31" s="83" t="e">
        <f t="shared" si="1"/>
        <v>#N/A</v>
      </c>
      <c r="F31" s="83" t="e">
        <f t="shared" si="2"/>
        <v>#N/A</v>
      </c>
      <c r="G31" s="83" t="e">
        <f>IF(SUMPRODUCT((Ergebniseingabe!$L$24:$L$35=E31)*(Ergebniseingabe!$AH$24:$AH$35=F31)*(ISNUMBER(Ergebniseingabe!$BF$24:$BF$35)))=1,SUMPRODUCT((Ergebniseingabe!$L$24:$L$35=E31)*(Ergebniseingabe!$AH$24:$AH$35=F31)*(Ergebniseingabe!$BC$24:$BC$35))&amp;":"&amp;SUMPRODUCT((Ergebniseingabe!$L$24:$L$35=E31)*(Ergebniseingabe!$AH$24:$AH$35=F31)*(Ergebniseingabe!$BF$24:$BF$35)),"")</f>
        <v>#N/A</v>
      </c>
      <c r="H31" s="83" t="e">
        <f>IF(SUMPRODUCT((Ergebniseingabe!$AH$24:$AH$35=E31)*(Ergebniseingabe!$L$24:$L$35=F31)*(ISNUMBER(Ergebniseingabe!$BF$24:$BF$35)))=1,SUMPRODUCT((Ergebniseingabe!$AH$24:$AH$35=E31)*(Ergebniseingabe!$L$24:$L$35=F31)*(Ergebniseingabe!$BF$24:$BF$35))&amp;":"&amp;SUMPRODUCT((Ergebniseingabe!$AH$24:$AH$35=E31)*(Ergebniseingabe!$L$24:$L$35=F31)*(Ergebniseingabe!$BC$24:$BC$35)),"")</f>
        <v>#N/A</v>
      </c>
      <c r="I31" s="134" t="e">
        <f>IF(SUMPRODUCT((Ergebniseingabe!$L$24:$L$35=E31)*(Ergebniseingabe!$AH$24:$AH$35=F31)*(ISNUMBER(Ergebniseingabe!$BF$24:$BF$35)))=1,SUMPRODUCT((Ergebniseingabe!$L$24:$L$35=E31)*(Ergebniseingabe!$AH$24:$AH$35=F31)*(Ergebniseingabe!$BC$24:$BC$35)),"")</f>
        <v>#N/A</v>
      </c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</row>
    <row r="32" spans="4:86" s="83" customFormat="1" ht="12.75">
      <c r="D32" s="83" t="e">
        <f t="shared" si="0"/>
        <v>#N/A</v>
      </c>
      <c r="E32" s="83" t="e">
        <f t="shared" si="1"/>
        <v>#N/A</v>
      </c>
      <c r="F32" s="83" t="e">
        <f t="shared" si="2"/>
        <v>#N/A</v>
      </c>
      <c r="G32" s="83" t="e">
        <f>IF(SUMPRODUCT((Ergebniseingabe!$L$24:$L$35=E32)*(Ergebniseingabe!$AH$24:$AH$35=F32)*(ISNUMBER(Ergebniseingabe!$BF$24:$BF$35)))=1,SUMPRODUCT((Ergebniseingabe!$L$24:$L$35=E32)*(Ergebniseingabe!$AH$24:$AH$35=F32)*(Ergebniseingabe!$BC$24:$BC$35))&amp;":"&amp;SUMPRODUCT((Ergebniseingabe!$L$24:$L$35=E32)*(Ergebniseingabe!$AH$24:$AH$35=F32)*(Ergebniseingabe!$BF$24:$BF$35)),"")</f>
        <v>#N/A</v>
      </c>
      <c r="H32" s="83" t="e">
        <f>IF(SUMPRODUCT((Ergebniseingabe!$AH$24:$AH$35=E32)*(Ergebniseingabe!$L$24:$L$35=F32)*(ISNUMBER(Ergebniseingabe!$BF$24:$BF$35)))=1,SUMPRODUCT((Ergebniseingabe!$AH$24:$AH$35=E32)*(Ergebniseingabe!$L$24:$L$35=F32)*(Ergebniseingabe!$BF$24:$BF$35))&amp;":"&amp;SUMPRODUCT((Ergebniseingabe!$AH$24:$AH$35=E32)*(Ergebniseingabe!$L$24:$L$35=F32)*(Ergebniseingabe!$BC$24:$BC$35)),"")</f>
        <v>#N/A</v>
      </c>
      <c r="I32" s="137" t="e">
        <f>IF(SUMPRODUCT((Ergebniseingabe!$AH$24:$AH$35=E32)*(Ergebniseingabe!$L$24:$L$35=F32)*(ISNUMBER(Ergebniseingabe!$BC$24:$BC$35)))=1,SUMPRODUCT((Ergebniseingabe!$AH$24:$AH$35=E32)*(Ergebniseingabe!$L$24:$L$35=F32)*(Ergebniseingabe!$BF$24:$BF$35)),"")</f>
        <v>#N/A</v>
      </c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</row>
    <row r="33" spans="4:86" s="83" customFormat="1" ht="12.75">
      <c r="D33" s="83" t="e">
        <f t="shared" si="0"/>
        <v>#N/A</v>
      </c>
      <c r="E33" s="83" t="e">
        <f t="shared" si="1"/>
        <v>#N/A</v>
      </c>
      <c r="F33" s="83" t="e">
        <f t="shared" si="2"/>
        <v>#N/A</v>
      </c>
      <c r="G33" s="83" t="e">
        <f>IF(SUMPRODUCT((Ergebniseingabe!$L$24:$L$35=E33)*(Ergebniseingabe!$AH$24:$AH$35=F33)*(ISNUMBER(Ergebniseingabe!$BF$24:$BF$35)))=1,SUMPRODUCT((Ergebniseingabe!$L$24:$L$35=E33)*(Ergebniseingabe!$AH$24:$AH$35=F33)*(Ergebniseingabe!$BC$24:$BC$35))&amp;":"&amp;SUMPRODUCT((Ergebniseingabe!$L$24:$L$35=E33)*(Ergebniseingabe!$AH$24:$AH$35=F33)*(Ergebniseingabe!$BF$24:$BF$35)),"")</f>
        <v>#N/A</v>
      </c>
      <c r="H33" s="83" t="e">
        <f>IF(SUMPRODUCT((Ergebniseingabe!$AH$24:$AH$35=E33)*(Ergebniseingabe!$L$24:$L$35=F33)*(ISNUMBER(Ergebniseingabe!$BF$24:$BF$35)))=1,SUMPRODUCT((Ergebniseingabe!$AH$24:$AH$35=E33)*(Ergebniseingabe!$L$24:$L$35=F33)*(Ergebniseingabe!$BF$24:$BF$35))&amp;":"&amp;SUMPRODUCT((Ergebniseingabe!$AH$24:$AH$35=E33)*(Ergebniseingabe!$L$24:$L$35=F33)*(Ergebniseingabe!$BC$24:$BC$35)),"")</f>
        <v>#N/A</v>
      </c>
      <c r="I33" s="137" t="e">
        <f>IF(SUMPRODUCT((Ergebniseingabe!$AH$24:$AH$35=E33)*(Ergebniseingabe!$L$24:$L$35=F33)*(ISNUMBER(Ergebniseingabe!$BC$24:$BC$35)))=1,SUMPRODUCT((Ergebniseingabe!$AH$24:$AH$35=E33)*(Ergebniseingabe!$L$24:$L$35=F33)*(Ergebniseingabe!$BF$24:$BF$35)),"")</f>
        <v>#N/A</v>
      </c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</row>
    <row r="34" spans="4:86" s="83" customFormat="1" ht="12.75">
      <c r="D34" s="83" t="e">
        <f t="shared" si="0"/>
        <v>#N/A</v>
      </c>
      <c r="E34" s="83" t="e">
        <f t="shared" si="1"/>
        <v>#N/A</v>
      </c>
      <c r="F34" s="83" t="e">
        <f t="shared" si="2"/>
        <v>#N/A</v>
      </c>
      <c r="G34" s="83" t="e">
        <f>IF(SUMPRODUCT((Ergebniseingabe!$L$24:$L$35=E34)*(Ergebniseingabe!$AH$24:$AH$35=F34)*(ISNUMBER(Ergebniseingabe!$BF$24:$BF$35)))=1,SUMPRODUCT((Ergebniseingabe!$L$24:$L$35=E34)*(Ergebniseingabe!$AH$24:$AH$35=F34)*(Ergebniseingabe!$BC$24:$BC$35))&amp;":"&amp;SUMPRODUCT((Ergebniseingabe!$L$24:$L$35=E34)*(Ergebniseingabe!$AH$24:$AH$35=F34)*(Ergebniseingabe!$BF$24:$BF$35)),"")</f>
        <v>#N/A</v>
      </c>
      <c r="H34" s="83" t="e">
        <f>IF(SUMPRODUCT((Ergebniseingabe!$AH$24:$AH$35=E34)*(Ergebniseingabe!$L$24:$L$35=F34)*(ISNUMBER(Ergebniseingabe!$BF$24:$BF$35)))=1,SUMPRODUCT((Ergebniseingabe!$AH$24:$AH$35=E34)*(Ergebniseingabe!$L$24:$L$35=F34)*(Ergebniseingabe!$BF$24:$BF$35))&amp;":"&amp;SUMPRODUCT((Ergebniseingabe!$AH$24:$AH$35=E34)*(Ergebniseingabe!$L$24:$L$35=F34)*(Ergebniseingabe!$BC$24:$BC$35)),"")</f>
        <v>#N/A</v>
      </c>
      <c r="I34" s="137" t="e">
        <f>IF(SUMPRODUCT((Ergebniseingabe!$AH$24:$AH$35=E34)*(Ergebniseingabe!$L$24:$L$35=F34)*(ISNUMBER(Ergebniseingabe!$BC$24:$BC$35)))=1,SUMPRODUCT((Ergebniseingabe!$AH$24:$AH$35=E34)*(Ergebniseingabe!$L$24:$L$35=F34)*(Ergebniseingabe!$BF$24:$BF$35)),"")</f>
        <v>#N/A</v>
      </c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</row>
    <row r="35" spans="4:86" s="83" customFormat="1" ht="12.75">
      <c r="D35" s="83" t="e">
        <f t="shared" si="0"/>
        <v>#N/A</v>
      </c>
      <c r="E35" s="83" t="e">
        <f>F14</f>
        <v>#N/A</v>
      </c>
      <c r="F35" s="83" t="e">
        <f>F15</f>
        <v>#N/A</v>
      </c>
      <c r="G35" s="83" t="e">
        <f>IF(SUMPRODUCT((Ergebniseingabe!$L$24:$L$35=E35)*(Ergebniseingabe!$AH$24:$AH$35=F35)*(ISNUMBER(Ergebniseingabe!$BF$24:$BF$35)))=1,SUMPRODUCT((Ergebniseingabe!$L$24:$L$35=E35)*(Ergebniseingabe!$AH$24:$AH$35=F35)*(Ergebniseingabe!$BC$24:$BC$35))&amp;":"&amp;SUMPRODUCT((Ergebniseingabe!$L$24:$L$35=E35)*(Ergebniseingabe!$AH$24:$AH$35=F35)*(Ergebniseingabe!$BF$24:$BF$35)),"")</f>
        <v>#N/A</v>
      </c>
      <c r="H35" s="83" t="e">
        <f>IF(SUMPRODUCT((Ergebniseingabe!$AH$24:$AH$35=E35)*(Ergebniseingabe!$L$24:$L$35=F35)*(ISNUMBER(Ergebniseingabe!$BF$24:$BF$35)))=1,SUMPRODUCT((Ergebniseingabe!$AH$24:$AH$35=E35)*(Ergebniseingabe!$L$24:$L$35=F35)*(Ergebniseingabe!$BF$24:$BF$35))&amp;":"&amp;SUMPRODUCT((Ergebniseingabe!$AH$24:$AH$35=E35)*(Ergebniseingabe!$L$24:$L$35=F35)*(Ergebniseingabe!$BC$24:$BC$35)),"")</f>
        <v>#N/A</v>
      </c>
      <c r="I35" s="134" t="e">
        <f>IF(SUMPRODUCT((Ergebniseingabe!$L$24:$L$35=E35)*(Ergebniseingabe!$AH$24:$AH$35=F35)*(ISNUMBER(Ergebniseingabe!$BF$24:$BF$35)))=1,SUMPRODUCT((Ergebniseingabe!$L$24:$L$35=E35)*(Ergebniseingabe!$AH$24:$AH$35=F35)*(Ergebniseingabe!$BC$24:$BC$35)),"")</f>
        <v>#N/A</v>
      </c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</row>
    <row r="36" spans="4:86" s="83" customFormat="1" ht="12.75">
      <c r="D36" s="83" t="e">
        <f t="shared" si="0"/>
        <v>#N/A</v>
      </c>
      <c r="E36" s="83" t="e">
        <f>F14</f>
        <v>#N/A</v>
      </c>
      <c r="F36" s="83" t="e">
        <f>F16</f>
        <v>#N/A</v>
      </c>
      <c r="G36" s="83" t="e">
        <f>IF(SUMPRODUCT((Ergebniseingabe!$L$24:$L$35=E36)*(Ergebniseingabe!$AH$24:$AH$35=F36)*(ISNUMBER(Ergebniseingabe!$BF$24:$BF$35)))=1,SUMPRODUCT((Ergebniseingabe!$L$24:$L$35=E36)*(Ergebniseingabe!$AH$24:$AH$35=F36)*(Ergebniseingabe!$BC$24:$BC$35))&amp;":"&amp;SUMPRODUCT((Ergebniseingabe!$L$24:$L$35=E36)*(Ergebniseingabe!$AH$24:$AH$35=F36)*(Ergebniseingabe!$BF$24:$BF$35)),"")</f>
        <v>#N/A</v>
      </c>
      <c r="H36" s="83" t="e">
        <f>IF(SUMPRODUCT((Ergebniseingabe!$AH$24:$AH$35=E36)*(Ergebniseingabe!$L$24:$L$35=F36)*(ISNUMBER(Ergebniseingabe!$BF$24:$BF$35)))=1,SUMPRODUCT((Ergebniseingabe!$AH$24:$AH$35=E36)*(Ergebniseingabe!$L$24:$L$35=F36)*(Ergebniseingabe!$BF$24:$BF$35))&amp;":"&amp;SUMPRODUCT((Ergebniseingabe!$AH$24:$AH$35=E36)*(Ergebniseingabe!$L$24:$L$35=F36)*(Ergebniseingabe!$BC$24:$BC$35)),"")</f>
        <v>#N/A</v>
      </c>
      <c r="I36" s="134" t="e">
        <f>IF(SUMPRODUCT((Ergebniseingabe!$L$24:$L$35=E36)*(Ergebniseingabe!$AH$24:$AH$35=F36)*(ISNUMBER(Ergebniseingabe!$BF$24:$BF$35)))=1,SUMPRODUCT((Ergebniseingabe!$L$24:$L$35=E36)*(Ergebniseingabe!$AH$24:$AH$35=F36)*(Ergebniseingabe!$BC$24:$BC$35)),"")</f>
        <v>#N/A</v>
      </c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</row>
    <row r="37" spans="4:86" s="83" customFormat="1" ht="12.75">
      <c r="D37" s="83" t="e">
        <f t="shared" si="0"/>
        <v>#N/A</v>
      </c>
      <c r="E37" s="83" t="e">
        <f>F14</f>
        <v>#N/A</v>
      </c>
      <c r="F37" s="83" t="e">
        <f>F17</f>
        <v>#N/A</v>
      </c>
      <c r="G37" s="83" t="e">
        <f>IF(SUMPRODUCT((Ergebniseingabe!$L$24:$L$35=E37)*(Ergebniseingabe!$AH$24:$AH$35=F37)*(ISNUMBER(Ergebniseingabe!$BF$24:$BF$35)))=1,SUMPRODUCT((Ergebniseingabe!$L$24:$L$35=E37)*(Ergebniseingabe!$AH$24:$AH$35=F37)*(Ergebniseingabe!$BC$24:$BC$35))&amp;":"&amp;SUMPRODUCT((Ergebniseingabe!$L$24:$L$35=E37)*(Ergebniseingabe!$AH$24:$AH$35=F37)*(Ergebniseingabe!$BF$24:$BF$35)),"")</f>
        <v>#N/A</v>
      </c>
      <c r="H37" s="83" t="e">
        <f>IF(SUMPRODUCT((Ergebniseingabe!$AH$24:$AH$35=E37)*(Ergebniseingabe!$L$24:$L$35=F37)*(ISNUMBER(Ergebniseingabe!$BF$24:$BF$35)))=1,SUMPRODUCT((Ergebniseingabe!$AH$24:$AH$35=E37)*(Ergebniseingabe!$L$24:$L$35=F37)*(Ergebniseingabe!$BF$24:$BF$35))&amp;":"&amp;SUMPRODUCT((Ergebniseingabe!$AH$24:$AH$35=E37)*(Ergebniseingabe!$L$24:$L$35=F37)*(Ergebniseingabe!$BC$24:$BC$35)),"")</f>
        <v>#N/A</v>
      </c>
      <c r="I37" s="137" t="e">
        <f>IF(SUMPRODUCT((Ergebniseingabe!$AH$24:$AH$35=E37)*(Ergebniseingabe!$L$24:$L$35=F37)*(ISNUMBER(Ergebniseingabe!$BC$24:$BC$35)))=1,SUMPRODUCT((Ergebniseingabe!$AH$24:$AH$35=E37)*(Ergebniseingabe!$L$24:$L$35=F37)*(Ergebniseingabe!$BF$24:$BF$35)),"")</f>
        <v>#N/A</v>
      </c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</row>
    <row r="38" spans="4:86" s="83" customFormat="1" ht="12.75">
      <c r="D38" s="83" t="e">
        <f t="shared" si="0"/>
        <v>#N/A</v>
      </c>
      <c r="E38" s="83" t="e">
        <f>F15</f>
        <v>#N/A</v>
      </c>
      <c r="F38" s="83" t="e">
        <f>F16</f>
        <v>#N/A</v>
      </c>
      <c r="G38" s="83" t="e">
        <f>IF(SUMPRODUCT((Ergebniseingabe!$L$24:$L$35=E38)*(Ergebniseingabe!$AH$24:$AH$35=F38)*(ISNUMBER(Ergebniseingabe!$BF$24:$BF$35)))=1,SUMPRODUCT((Ergebniseingabe!$L$24:$L$35=E38)*(Ergebniseingabe!$AH$24:$AH$35=F38)*(Ergebniseingabe!$BC$24:$BC$35))&amp;":"&amp;SUMPRODUCT((Ergebniseingabe!$L$24:$L$35=E38)*(Ergebniseingabe!$AH$24:$AH$35=F38)*(Ergebniseingabe!$BF$24:$BF$35)),"")</f>
        <v>#N/A</v>
      </c>
      <c r="H38" s="83" t="e">
        <f>IF(SUMPRODUCT((Ergebniseingabe!$AH$24:$AH$35=E38)*(Ergebniseingabe!$L$24:$L$35=F38)*(ISNUMBER(Ergebniseingabe!$BF$24:$BF$35)))=1,SUMPRODUCT((Ergebniseingabe!$AH$24:$AH$35=E38)*(Ergebniseingabe!$L$24:$L$35=F38)*(Ergebniseingabe!$BF$24:$BF$35))&amp;":"&amp;SUMPRODUCT((Ergebniseingabe!$AH$24:$AH$35=E38)*(Ergebniseingabe!$L$24:$L$35=F38)*(Ergebniseingabe!$BC$24:$BC$35)),"")</f>
        <v>#N/A</v>
      </c>
      <c r="I38" s="134" t="e">
        <f>IF(SUMPRODUCT((Ergebniseingabe!$L$24:$L$35=E38)*(Ergebniseingabe!$AH$24:$AH$35=F38)*(ISNUMBER(Ergebniseingabe!$BF$24:$BF$35)))=1,SUMPRODUCT((Ergebniseingabe!$L$24:$L$35=E38)*(Ergebniseingabe!$AH$24:$AH$35=F38)*(Ergebniseingabe!$BC$24:$BC$35)),"")</f>
        <v>#N/A</v>
      </c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</row>
    <row r="39" spans="4:86" s="83" customFormat="1" ht="12.75">
      <c r="D39" s="83" t="e">
        <f t="shared" si="0"/>
        <v>#N/A</v>
      </c>
      <c r="E39" s="83" t="e">
        <f>F15</f>
        <v>#N/A</v>
      </c>
      <c r="F39" s="83" t="e">
        <f>F17</f>
        <v>#N/A</v>
      </c>
      <c r="G39" s="83" t="e">
        <f>IF(SUMPRODUCT((Ergebniseingabe!$L$24:$L$35=E39)*(Ergebniseingabe!$AH$24:$AH$35=F39)*(ISNUMBER(Ergebniseingabe!$BF$24:$BF$35)))=1,SUMPRODUCT((Ergebniseingabe!$L$24:$L$35=E39)*(Ergebniseingabe!$AH$24:$AH$35=F39)*(Ergebniseingabe!$BC$24:$BC$35))&amp;":"&amp;SUMPRODUCT((Ergebniseingabe!$L$24:$L$35=E39)*(Ergebniseingabe!$AH$24:$AH$35=F39)*(Ergebniseingabe!$BF$24:$BF$35)),"")</f>
        <v>#N/A</v>
      </c>
      <c r="H39" s="83" t="e">
        <f>IF(SUMPRODUCT((Ergebniseingabe!$AH$24:$AH$35=E39)*(Ergebniseingabe!$L$24:$L$35=F39)*(ISNUMBER(Ergebniseingabe!$BF$24:$BF$35)))=1,SUMPRODUCT((Ergebniseingabe!$AH$24:$AH$35=E39)*(Ergebniseingabe!$L$24:$L$35=F39)*(Ergebniseingabe!$BF$24:$BF$35))&amp;":"&amp;SUMPRODUCT((Ergebniseingabe!$AH$24:$AH$35=E39)*(Ergebniseingabe!$L$24:$L$35=F39)*(Ergebniseingabe!$BC$24:$BC$35)),"")</f>
        <v>#N/A</v>
      </c>
      <c r="I39" s="134" t="e">
        <f>IF(SUMPRODUCT((Ergebniseingabe!$L$24:$L$35=E39)*(Ergebniseingabe!$AH$24:$AH$35=F39)*(ISNUMBER(Ergebniseingabe!$BF$24:$BF$35)))=1,SUMPRODUCT((Ergebniseingabe!$L$24:$L$35=E39)*(Ergebniseingabe!$AH$24:$AH$35=F39)*(Ergebniseingabe!$BC$24:$BC$35)),"")</f>
        <v>#N/A</v>
      </c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</row>
    <row r="40" spans="4:86" s="83" customFormat="1" ht="12.75">
      <c r="D40" s="83" t="e">
        <f t="shared" si="0"/>
        <v>#N/A</v>
      </c>
      <c r="E40" s="83" t="e">
        <f>F16</f>
        <v>#N/A</v>
      </c>
      <c r="F40" s="83" t="e">
        <f>F17</f>
        <v>#N/A</v>
      </c>
      <c r="G40" s="83" t="e">
        <f>IF(SUMPRODUCT((Ergebniseingabe!$L$24:$L$35=E40)*(Ergebniseingabe!$AH$24:$AH$35=F40)*(ISNUMBER(Ergebniseingabe!$BF$24:$BF$35)))=1,SUMPRODUCT((Ergebniseingabe!$L$24:$L$35=E40)*(Ergebniseingabe!$AH$24:$AH$35=F40)*(Ergebniseingabe!$BC$24:$BC$35))&amp;":"&amp;SUMPRODUCT((Ergebniseingabe!$L$24:$L$35=E40)*(Ergebniseingabe!$AH$24:$AH$35=F40)*(Ergebniseingabe!$BF$24:$BF$35)),"")</f>
        <v>#N/A</v>
      </c>
      <c r="H40" s="83" t="e">
        <f>IF(SUMPRODUCT((Ergebniseingabe!$AH$24:$AH$35=E40)*(Ergebniseingabe!$L$24:$L$35=F40)*(ISNUMBER(Ergebniseingabe!$BF$24:$BF$35)))=1,SUMPRODUCT((Ergebniseingabe!$AH$24:$AH$35=E40)*(Ergebniseingabe!$L$24:$L$35=F40)*(Ergebniseingabe!$BF$24:$BF$35))&amp;":"&amp;SUMPRODUCT((Ergebniseingabe!$AH$24:$AH$35=E40)*(Ergebniseingabe!$L$24:$L$35=F40)*(Ergebniseingabe!$BC$24:$BC$35)),"")</f>
        <v>#N/A</v>
      </c>
      <c r="I40" s="134" t="e">
        <f>IF(SUMPRODUCT((Ergebniseingabe!$L$24:$L$35=E40)*(Ergebniseingabe!$AH$24:$AH$35=F40)*(ISNUMBER(Ergebniseingabe!$BF$24:$BF$35)))=1,SUMPRODUCT((Ergebniseingabe!$L$24:$L$35=E40)*(Ergebniseingabe!$AH$24:$AH$35=F40)*(Ergebniseingabe!$BC$24:$BC$35)),"")</f>
        <v>#N/A</v>
      </c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</row>
    <row r="41" spans="4:86" s="83" customFormat="1" ht="12.75">
      <c r="D41" s="83" t="e">
        <f t="shared" si="0"/>
        <v>#N/A</v>
      </c>
      <c r="E41" s="83" t="e">
        <f aca="true" t="shared" si="3" ref="E41:E46">F35</f>
        <v>#N/A</v>
      </c>
      <c r="F41" s="83" t="e">
        <f aca="true" t="shared" si="4" ref="F41:F46">E35</f>
        <v>#N/A</v>
      </c>
      <c r="G41" s="83" t="e">
        <f>IF(SUMPRODUCT((Ergebniseingabe!$L$24:$L$35=E41)*(Ergebniseingabe!$AH$24:$AH$35=F41)*(ISNUMBER(Ergebniseingabe!$BF$24:$BF$35)))=1,SUMPRODUCT((Ergebniseingabe!$L$24:$L$35=E41)*(Ergebniseingabe!$AH$24:$AH$35=F41)*(Ergebniseingabe!$BC$24:$BC$35))&amp;":"&amp;SUMPRODUCT((Ergebniseingabe!$L$24:$L$35=E41)*(Ergebniseingabe!$AH$24:$AH$35=F41)*(Ergebniseingabe!$BF$24:$BF$35)),"")</f>
        <v>#N/A</v>
      </c>
      <c r="H41" s="83" t="e">
        <f>IF(SUMPRODUCT((Ergebniseingabe!$AH$24:$AH$35=E41)*(Ergebniseingabe!$L$24:$L$35=F41)*(ISNUMBER(Ergebniseingabe!$BF$24:$BF$35)))=1,SUMPRODUCT((Ergebniseingabe!$AH$24:$AH$35=E41)*(Ergebniseingabe!$L$24:$L$35=F41)*(Ergebniseingabe!$BF$24:$BF$35))&amp;":"&amp;SUMPRODUCT((Ergebniseingabe!$AH$24:$AH$35=E41)*(Ergebniseingabe!$L$24:$L$35=F41)*(Ergebniseingabe!$BC$24:$BC$35)),"")</f>
        <v>#N/A</v>
      </c>
      <c r="I41" s="137" t="e">
        <f>IF(SUMPRODUCT((Ergebniseingabe!$AH$24:$AH$35=E41)*(Ergebniseingabe!$L$24:$L$35=F41)*(ISNUMBER(Ergebniseingabe!$BC$24:$BC$35)))=1,SUMPRODUCT((Ergebniseingabe!$AH$24:$AH$35=E41)*(Ergebniseingabe!$L$24:$L$35=F41)*(Ergebniseingabe!$BF$24:$BF$35)),"")</f>
        <v>#N/A</v>
      </c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</row>
    <row r="42" spans="4:86" s="83" customFormat="1" ht="12.75">
      <c r="D42" s="83" t="e">
        <f t="shared" si="0"/>
        <v>#N/A</v>
      </c>
      <c r="E42" s="83" t="e">
        <f t="shared" si="3"/>
        <v>#N/A</v>
      </c>
      <c r="F42" s="83" t="e">
        <f t="shared" si="4"/>
        <v>#N/A</v>
      </c>
      <c r="G42" s="83" t="e">
        <f>IF(SUMPRODUCT((Ergebniseingabe!$L$24:$L$35=E42)*(Ergebniseingabe!$AH$24:$AH$35=F42)*(ISNUMBER(Ergebniseingabe!$BF$24:$BF$35)))=1,SUMPRODUCT((Ergebniseingabe!$L$24:$L$35=E42)*(Ergebniseingabe!$AH$24:$AH$35=F42)*(Ergebniseingabe!$BC$24:$BC$35))&amp;":"&amp;SUMPRODUCT((Ergebniseingabe!$L$24:$L$35=E42)*(Ergebniseingabe!$AH$24:$AH$35=F42)*(Ergebniseingabe!$BF$24:$BF$35)),"")</f>
        <v>#N/A</v>
      </c>
      <c r="H42" s="83" t="e">
        <f>IF(SUMPRODUCT((Ergebniseingabe!$AH$24:$AH$35=E42)*(Ergebniseingabe!$L$24:$L$35=F42)*(ISNUMBER(Ergebniseingabe!$BF$24:$BF$35)))=1,SUMPRODUCT((Ergebniseingabe!$AH$24:$AH$35=E42)*(Ergebniseingabe!$L$24:$L$35=F42)*(Ergebniseingabe!$BF$24:$BF$35))&amp;":"&amp;SUMPRODUCT((Ergebniseingabe!$AH$24:$AH$35=E42)*(Ergebniseingabe!$L$24:$L$35=F42)*(Ergebniseingabe!$BC$24:$BC$35)),"")</f>
        <v>#N/A</v>
      </c>
      <c r="I42" s="137" t="e">
        <f>IF(SUMPRODUCT((Ergebniseingabe!$AH$24:$AH$35=E42)*(Ergebniseingabe!$L$24:$L$35=F42)*(ISNUMBER(Ergebniseingabe!$BC$24:$BC$35)))=1,SUMPRODUCT((Ergebniseingabe!$AH$24:$AH$35=E42)*(Ergebniseingabe!$L$24:$L$35=F42)*(Ergebniseingabe!$BF$24:$BF$35)),"")</f>
        <v>#N/A</v>
      </c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</row>
    <row r="43" spans="4:86" s="83" customFormat="1" ht="12.75">
      <c r="D43" s="83" t="e">
        <f t="shared" si="0"/>
        <v>#N/A</v>
      </c>
      <c r="E43" s="83" t="e">
        <f t="shared" si="3"/>
        <v>#N/A</v>
      </c>
      <c r="F43" s="83" t="e">
        <f t="shared" si="4"/>
        <v>#N/A</v>
      </c>
      <c r="G43" s="83" t="e">
        <f>IF(SUMPRODUCT((Ergebniseingabe!$L$24:$L$35=E43)*(Ergebniseingabe!$AH$24:$AH$35=F43)*(ISNUMBER(Ergebniseingabe!$BF$24:$BF$35)))=1,SUMPRODUCT((Ergebniseingabe!$L$24:$L$35=E43)*(Ergebniseingabe!$AH$24:$AH$35=F43)*(Ergebniseingabe!$BC$24:$BC$35))&amp;":"&amp;SUMPRODUCT((Ergebniseingabe!$L$24:$L$35=E43)*(Ergebniseingabe!$AH$24:$AH$35=F43)*(Ergebniseingabe!$BF$24:$BF$35)),"")</f>
        <v>#N/A</v>
      </c>
      <c r="H43" s="83" t="e">
        <f>IF(SUMPRODUCT((Ergebniseingabe!$AH$24:$AH$35=E43)*(Ergebniseingabe!$L$24:$L$35=F43)*(ISNUMBER(Ergebniseingabe!$BF$24:$BF$35)))=1,SUMPRODUCT((Ergebniseingabe!$AH$24:$AH$35=E43)*(Ergebniseingabe!$L$24:$L$35=F43)*(Ergebniseingabe!$BF$24:$BF$35))&amp;":"&amp;SUMPRODUCT((Ergebniseingabe!$AH$24:$AH$35=E43)*(Ergebniseingabe!$L$24:$L$35=F43)*(Ergebniseingabe!$BC$24:$BC$35)),"")</f>
        <v>#N/A</v>
      </c>
      <c r="I43" s="134" t="e">
        <f>IF(SUMPRODUCT((Ergebniseingabe!$L$24:$L$35=E43)*(Ergebniseingabe!$AH$24:$AH$35=F43)*(ISNUMBER(Ergebniseingabe!$BF$24:$BF$35)))=1,SUMPRODUCT((Ergebniseingabe!$L$24:$L$35=E43)*(Ergebniseingabe!$AH$24:$AH$35=F43)*(Ergebniseingabe!$BC$24:$BC$35)),"")</f>
        <v>#N/A</v>
      </c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</row>
    <row r="44" spans="4:86" s="83" customFormat="1" ht="12.75">
      <c r="D44" s="83" t="e">
        <f t="shared" si="0"/>
        <v>#N/A</v>
      </c>
      <c r="E44" s="83" t="e">
        <f t="shared" si="3"/>
        <v>#N/A</v>
      </c>
      <c r="F44" s="83" t="e">
        <f t="shared" si="4"/>
        <v>#N/A</v>
      </c>
      <c r="G44" s="83" t="e">
        <f>IF(SUMPRODUCT((Ergebniseingabe!$L$24:$L$35=E44)*(Ergebniseingabe!$AH$24:$AH$35=F44)*(ISNUMBER(Ergebniseingabe!$BF$24:$BF$35)))=1,SUMPRODUCT((Ergebniseingabe!$L$24:$L$35=E44)*(Ergebniseingabe!$AH$24:$AH$35=F44)*(Ergebniseingabe!$BC$24:$BC$35))&amp;":"&amp;SUMPRODUCT((Ergebniseingabe!$L$24:$L$35=E44)*(Ergebniseingabe!$AH$24:$AH$35=F44)*(Ergebniseingabe!$BF$24:$BF$35)),"")</f>
        <v>#N/A</v>
      </c>
      <c r="H44" s="83" t="e">
        <f>IF(SUMPRODUCT((Ergebniseingabe!$AH$24:$AH$35=E44)*(Ergebniseingabe!$L$24:$L$35=F44)*(ISNUMBER(Ergebniseingabe!$BF$24:$BF$35)))=1,SUMPRODUCT((Ergebniseingabe!$AH$24:$AH$35=E44)*(Ergebniseingabe!$L$24:$L$35=F44)*(Ergebniseingabe!$BF$24:$BF$35))&amp;":"&amp;SUMPRODUCT((Ergebniseingabe!$AH$24:$AH$35=E44)*(Ergebniseingabe!$L$24:$L$35=F44)*(Ergebniseingabe!$BC$24:$BC$35)),"")</f>
        <v>#N/A</v>
      </c>
      <c r="I44" s="137" t="e">
        <f>IF(SUMPRODUCT((Ergebniseingabe!$AH$24:$AH$35=E44)*(Ergebniseingabe!$L$24:$L$35=F44)*(ISNUMBER(Ergebniseingabe!$BC$24:$BC$35)))=1,SUMPRODUCT((Ergebniseingabe!$AH$24:$AH$35=E44)*(Ergebniseingabe!$L$24:$L$35=F44)*(Ergebniseingabe!$BF$24:$BF$35)),"")</f>
        <v>#N/A</v>
      </c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</row>
    <row r="45" spans="4:86" s="83" customFormat="1" ht="12.75">
      <c r="D45" s="83" t="e">
        <f t="shared" si="0"/>
        <v>#N/A</v>
      </c>
      <c r="E45" s="83" t="e">
        <f t="shared" si="3"/>
        <v>#N/A</v>
      </c>
      <c r="F45" s="83" t="e">
        <f t="shared" si="4"/>
        <v>#N/A</v>
      </c>
      <c r="G45" s="83" t="e">
        <f>IF(SUMPRODUCT((Ergebniseingabe!$L$24:$L$35=E45)*(Ergebniseingabe!$AH$24:$AH$35=F45)*(ISNUMBER(Ergebniseingabe!$BF$24:$BF$35)))=1,SUMPRODUCT((Ergebniseingabe!$L$24:$L$35=E45)*(Ergebniseingabe!$AH$24:$AH$35=F45)*(Ergebniseingabe!$BC$24:$BC$35))&amp;":"&amp;SUMPRODUCT((Ergebniseingabe!$L$24:$L$35=E45)*(Ergebniseingabe!$AH$24:$AH$35=F45)*(Ergebniseingabe!$BF$24:$BF$35)),"")</f>
        <v>#N/A</v>
      </c>
      <c r="H45" s="83" t="e">
        <f>IF(SUMPRODUCT((Ergebniseingabe!$AH$24:$AH$35=E45)*(Ergebniseingabe!$L$24:$L$35=F45)*(ISNUMBER(Ergebniseingabe!$BF$24:$BF$35)))=1,SUMPRODUCT((Ergebniseingabe!$AH$24:$AH$35=E45)*(Ergebniseingabe!$L$24:$L$35=F45)*(Ergebniseingabe!$BF$24:$BF$35))&amp;":"&amp;SUMPRODUCT((Ergebniseingabe!$AH$24:$AH$35=E45)*(Ergebniseingabe!$L$24:$L$35=F45)*(Ergebniseingabe!$BC$24:$BC$35)),"")</f>
        <v>#N/A</v>
      </c>
      <c r="I45" s="137" t="e">
        <f>IF(SUMPRODUCT((Ergebniseingabe!$AH$24:$AH$35=E45)*(Ergebniseingabe!$L$24:$L$35=F45)*(ISNUMBER(Ergebniseingabe!$BC$24:$BC$35)))=1,SUMPRODUCT((Ergebniseingabe!$AH$24:$AH$35=E45)*(Ergebniseingabe!$L$24:$L$35=F45)*(Ergebniseingabe!$BF$24:$BF$35)),"")</f>
        <v>#N/A</v>
      </c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</row>
    <row r="46" spans="4:86" s="83" customFormat="1" ht="12.75">
      <c r="D46" s="83" t="e">
        <f t="shared" si="0"/>
        <v>#N/A</v>
      </c>
      <c r="E46" s="83" t="e">
        <f t="shared" si="3"/>
        <v>#N/A</v>
      </c>
      <c r="F46" s="83" t="e">
        <f t="shared" si="4"/>
        <v>#N/A</v>
      </c>
      <c r="G46" s="83" t="e">
        <f>IF(SUMPRODUCT((Ergebniseingabe!$L$24:$L$35=E46)*(Ergebniseingabe!$AH$24:$AH$35=F46)*(ISNUMBER(Ergebniseingabe!$BF$24:$BF$35)))=1,SUMPRODUCT((Ergebniseingabe!$L$24:$L$35=E46)*(Ergebniseingabe!$AH$24:$AH$35=F46)*(Ergebniseingabe!$BC$24:$BC$35))&amp;":"&amp;SUMPRODUCT((Ergebniseingabe!$L$24:$L$35=E46)*(Ergebniseingabe!$AH$24:$AH$35=F46)*(Ergebniseingabe!$BF$24:$BF$35)),"")</f>
        <v>#N/A</v>
      </c>
      <c r="H46" s="83" t="e">
        <f>IF(SUMPRODUCT((Ergebniseingabe!$AH$24:$AH$35=E46)*(Ergebniseingabe!$L$24:$L$35=F46)*(ISNUMBER(Ergebniseingabe!$BF$24:$BF$35)))=1,SUMPRODUCT((Ergebniseingabe!$AH$24:$AH$35=E46)*(Ergebniseingabe!$L$24:$L$35=F46)*(Ergebniseingabe!$BF$24:$BF$35))&amp;":"&amp;SUMPRODUCT((Ergebniseingabe!$AH$24:$AH$35=E46)*(Ergebniseingabe!$L$24:$L$35=F46)*(Ergebniseingabe!$BC$24:$BC$35)),"")</f>
        <v>#N/A</v>
      </c>
      <c r="I46" s="137" t="e">
        <f>IF(SUMPRODUCT((Ergebniseingabe!$AH$24:$AH$35=E46)*(Ergebniseingabe!$L$24:$L$35=F46)*(ISNUMBER(Ergebniseingabe!$BC$24:$BC$35)))=1,SUMPRODUCT((Ergebniseingabe!$AH$24:$AH$35=E46)*(Ergebniseingabe!$L$24:$L$35=F46)*(Ergebniseingabe!$BF$24:$BF$35)),"")</f>
        <v>#N/A</v>
      </c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</row>
    <row r="47" spans="67:86" s="83" customFormat="1" ht="12.75"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</row>
    <row r="48" spans="67:86" s="83" customFormat="1" ht="12.75"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</row>
    <row r="49" spans="66:85" s="83" customFormat="1" ht="12.75"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66:85" s="83" customFormat="1" ht="12.75"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66:85" s="83" customFormat="1" ht="12.75"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66:85" s="83" customFormat="1" ht="12.75"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66:85" s="83" customFormat="1" ht="12.75"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66:85" s="83" customFormat="1" ht="12.75"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66:85" s="83" customFormat="1" ht="12.75"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66:85" s="83" customFormat="1" ht="12.75"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Instandhaltung Anholt</cp:lastModifiedBy>
  <dcterms:modified xsi:type="dcterms:W3CDTF">2016-12-14T19:26:41Z</dcterms:modified>
  <cp:category/>
  <cp:version/>
  <cp:contentType/>
  <cp:contentStatus/>
</cp:coreProperties>
</file>