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105" activeTab="0"/>
  </bookViews>
  <sheets>
    <sheet name="Ü40-B" sheetId="1" r:id="rId1"/>
    <sheet name="Ü40-C" sheetId="2" r:id="rId2"/>
  </sheets>
  <definedNames>
    <definedName name="_xlnm.Print_Area" localSheetId="0">'Ü40-B'!$A$1:$BE$102</definedName>
    <definedName name="_xlnm.Print_Area" localSheetId="1">'Ü40-C'!$A$1:$BD$39</definedName>
  </definedNames>
  <calcPr fullCalcOnLoad="1"/>
</workbook>
</file>

<file path=xl/sharedStrings.xml><?xml version="1.0" encoding="utf-8"?>
<sst xmlns="http://schemas.openxmlformats.org/spreadsheetml/2006/main" count="241" uniqueCount="75">
  <si>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</si>
  <si>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</si>
  <si>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</si>
  <si>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</si>
  <si>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</si>
  <si>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</si>
  <si>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</si>
  <si>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</si>
  <si>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</si>
  <si>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</si>
  <si>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</si>
  <si>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</si>
  <si>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</si>
  <si>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</si>
  <si>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</si>
  <si>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</si>
  <si>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</si>
  <si>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</si>
  <si>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</si>
  <si>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</si>
  <si>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</si>
  <si>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</si>
  <si>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</si>
  <si>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</si>
  <si>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</si>
  <si>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</si>
  <si>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</si>
  <si>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</si>
  <si>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Mannschaft</t>
  </si>
  <si>
    <t>Fußball-Kleinfeldturnier für Oldie Ü40-Teams</t>
  </si>
  <si>
    <t>in der Sportschule Wedau - Rasenplätze</t>
  </si>
  <si>
    <t>V. Halbfinale</t>
  </si>
  <si>
    <t>1. Halbfinale</t>
  </si>
  <si>
    <t>A</t>
  </si>
  <si>
    <t>Sieger B</t>
  </si>
  <si>
    <t>2. Halbfinale</t>
  </si>
  <si>
    <t>B</t>
  </si>
  <si>
    <t>VI. Finale</t>
  </si>
  <si>
    <t>Finalspiel</t>
  </si>
  <si>
    <t>VII. Gesamt-Platzierungen</t>
  </si>
  <si>
    <t>6.</t>
  </si>
  <si>
    <t>7.</t>
  </si>
  <si>
    <t>8.</t>
  </si>
  <si>
    <t>9.</t>
  </si>
  <si>
    <t>10.</t>
  </si>
  <si>
    <t>11.</t>
  </si>
  <si>
    <t>Festival des Breitenfußballs 2016</t>
  </si>
  <si>
    <t>BW Dingden</t>
  </si>
  <si>
    <t>II. Spielplan - Vorrunde Gruppe B</t>
  </si>
  <si>
    <t>III. Abschlusstabelle Gruppe B</t>
  </si>
  <si>
    <t>Gruppe B/Platz B</t>
  </si>
  <si>
    <t>TuS Preußen Vluyn</t>
  </si>
  <si>
    <t>SC Neukirchen-Hülchrath</t>
  </si>
  <si>
    <t>SG Kupferdreh-Byfang</t>
  </si>
  <si>
    <t>DJK Kleve</t>
  </si>
  <si>
    <t>Zweiter B</t>
  </si>
  <si>
    <t>Verlierer Spiel 11</t>
  </si>
  <si>
    <t>Verlierer Spiel 12</t>
  </si>
  <si>
    <t>Sieger Spiel 11</t>
  </si>
  <si>
    <t>Sieger Spiel 12</t>
  </si>
  <si>
    <t xml:space="preserve">  -----</t>
  </si>
  <si>
    <t xml:space="preserve"> -----</t>
  </si>
  <si>
    <t>Gruppe C</t>
  </si>
  <si>
    <t>VfB Speldorf</t>
  </si>
  <si>
    <t>DJK Stenern</t>
  </si>
  <si>
    <t>BSG Victoria Blattertsberg</t>
  </si>
  <si>
    <t>Preussen Krefeld</t>
  </si>
  <si>
    <t>II. Spielplan Gruppe C</t>
  </si>
  <si>
    <t>Nr</t>
  </si>
  <si>
    <t>Platz + Gruppe</t>
  </si>
  <si>
    <t>C</t>
  </si>
  <si>
    <t>III. Abschlusstabelle Vorrundengruppe C</t>
  </si>
  <si>
    <t>Zweiter C</t>
  </si>
  <si>
    <t>Sieger C</t>
  </si>
  <si>
    <t>Strafstoßschießen um Platz 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</si>
</sst>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8"/>
      </right>
      <top style="medium"/>
      <bottom style="thin"/>
    </border>
    <border>
      <left style="medium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>
      <alignment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Continuous" wrapText="1"/>
      <protection hidden="1"/>
    </xf>
    <xf numFmtId="0" fontId="10" fillId="0" borderId="0" xfId="0" applyFont="1" applyFill="1" applyBorder="1" applyAlignment="1" applyProtection="1">
      <alignment horizontal="centerContinuous" wrapText="1"/>
      <protection hidden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left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5" fontId="3" fillId="0" borderId="12" xfId="0" applyNumberFormat="1" applyFont="1" applyFill="1" applyBorder="1" applyAlignment="1">
      <alignment horizontal="center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left" vertical="center"/>
      <protection hidden="1"/>
    </xf>
    <xf numFmtId="0" fontId="18" fillId="0" borderId="27" xfId="0" applyFont="1" applyFill="1" applyBorder="1" applyAlignment="1" applyProtection="1">
      <alignment horizontal="left" vertical="center"/>
      <protection hidden="1"/>
    </xf>
    <xf numFmtId="0" fontId="18" fillId="34" borderId="18" xfId="0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left" vertical="center"/>
      <protection hidden="1"/>
    </xf>
    <xf numFmtId="0" fontId="18" fillId="34" borderId="17" xfId="0" applyFont="1" applyFill="1" applyBorder="1" applyAlignment="1" applyProtection="1">
      <alignment horizontal="left" vertical="center"/>
      <protection hidden="1"/>
    </xf>
    <xf numFmtId="0" fontId="18" fillId="33" borderId="29" xfId="0" applyFont="1" applyFill="1" applyBorder="1" applyAlignment="1" applyProtection="1">
      <alignment horizontal="center" vertical="center"/>
      <protection hidden="1"/>
    </xf>
    <xf numFmtId="0" fontId="18" fillId="33" borderId="30" xfId="0" applyFont="1" applyFill="1" applyBorder="1" applyAlignment="1" applyProtection="1">
      <alignment horizontal="center" vertical="center"/>
      <protection hidden="1"/>
    </xf>
    <xf numFmtId="0" fontId="18" fillId="33" borderId="30" xfId="0" applyFont="1" applyFill="1" applyBorder="1" applyAlignment="1" applyProtection="1">
      <alignment horizontal="left" vertical="center"/>
      <protection hidden="1"/>
    </xf>
    <xf numFmtId="0" fontId="18" fillId="33" borderId="31" xfId="0" applyFont="1" applyFill="1" applyBorder="1" applyAlignment="1" applyProtection="1">
      <alignment horizontal="left" vertical="center"/>
      <protection hidden="1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40" xfId="0" applyFont="1" applyBorder="1" applyAlignment="1">
      <alignment horizontal="left" shrinkToFit="1"/>
    </xf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 shrinkToFit="1"/>
    </xf>
    <xf numFmtId="0" fontId="6" fillId="36" borderId="46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vertical="center"/>
    </xf>
    <xf numFmtId="0" fontId="6" fillId="36" borderId="27" xfId="0" applyFont="1" applyFill="1" applyBorder="1" applyAlignment="1">
      <alignment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8" xfId="0" applyFont="1" applyBorder="1" applyAlignment="1">
      <alignment horizontal="left" shrinkToFi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36" borderId="19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49" xfId="0" applyFont="1" applyBorder="1" applyAlignment="1">
      <alignment horizontal="left" shrinkToFit="1"/>
    </xf>
    <xf numFmtId="20" fontId="3" fillId="0" borderId="12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6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48" xfId="0" applyFont="1" applyBorder="1" applyAlignment="1">
      <alignment horizontal="left" shrinkToFi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vertical="center" wrapText="1"/>
    </xf>
    <xf numFmtId="0" fontId="6" fillId="36" borderId="27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shrinkToFit="1"/>
    </xf>
    <xf numFmtId="0" fontId="3" fillId="0" borderId="49" xfId="0" applyFont="1" applyBorder="1" applyAlignment="1">
      <alignment horizontal="left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19050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2675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47</xdr:col>
      <xdr:colOff>104775</xdr:colOff>
      <xdr:row>1</xdr:row>
      <xdr:rowOff>133350</xdr:rowOff>
    </xdr:from>
    <xdr:to>
      <xdr:col>52</xdr:col>
      <xdr:colOff>104775</xdr:colOff>
      <xdr:row>5</xdr:row>
      <xdr:rowOff>19050</xdr:rowOff>
    </xdr:to>
    <xdr:pic>
      <xdr:nvPicPr>
        <xdr:cNvPr id="2" name="Picture 6" descr="FVN_rund_farb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286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14</xdr:row>
      <xdr:rowOff>76200</xdr:rowOff>
    </xdr:from>
    <xdr:to>
      <xdr:col>51</xdr:col>
      <xdr:colOff>85725</xdr:colOff>
      <xdr:row>20</xdr:row>
      <xdr:rowOff>161925</xdr:rowOff>
    </xdr:to>
    <xdr:sp>
      <xdr:nvSpPr>
        <xdr:cNvPr id="3" name="Textfeld 6"/>
        <xdr:cNvSpPr txBox="1">
          <a:spLocks noChangeArrowheads="1"/>
        </xdr:cNvSpPr>
      </xdr:nvSpPr>
      <xdr:spPr>
        <a:xfrm>
          <a:off x="4400550" y="2190750"/>
          <a:ext cx="11334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oneCellAnchor>
    <xdr:from>
      <xdr:col>123</xdr:col>
      <xdr:colOff>85725</xdr:colOff>
      <xdr:row>11</xdr:row>
      <xdr:rowOff>47625</xdr:rowOff>
    </xdr:from>
    <xdr:ext cx="171450" cy="257175"/>
    <xdr:sp fLocksText="0">
      <xdr:nvSpPr>
        <xdr:cNvPr id="4" name="Text Box 29"/>
        <xdr:cNvSpPr txBox="1">
          <a:spLocks noChangeArrowheads="1"/>
        </xdr:cNvSpPr>
      </xdr:nvSpPr>
      <xdr:spPr>
        <a:xfrm>
          <a:off x="13706475" y="1809750"/>
          <a:ext cx="171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45</xdr:col>
      <xdr:colOff>66675</xdr:colOff>
      <xdr:row>4</xdr:row>
      <xdr:rowOff>76200</xdr:rowOff>
    </xdr:from>
    <xdr:to>
      <xdr:col>54</xdr:col>
      <xdr:colOff>95250</xdr:colOff>
      <xdr:row>14</xdr:row>
      <xdr:rowOff>152400</xdr:rowOff>
    </xdr:to>
    <xdr:pic>
      <xdr:nvPicPr>
        <xdr:cNvPr id="5" name="Grafik 10" descr="Gassroots_Portrait_Master_White_cmyk_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904875"/>
          <a:ext cx="1076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33</xdr:row>
      <xdr:rowOff>38100</xdr:rowOff>
    </xdr:from>
    <xdr:to>
      <xdr:col>56</xdr:col>
      <xdr:colOff>47625</xdr:colOff>
      <xdr:row>34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3722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45</xdr:col>
      <xdr:colOff>57150</xdr:colOff>
      <xdr:row>0</xdr:row>
      <xdr:rowOff>66675</xdr:rowOff>
    </xdr:from>
    <xdr:to>
      <xdr:col>53</xdr:col>
      <xdr:colOff>66675</xdr:colOff>
      <xdr:row>2</xdr:row>
      <xdr:rowOff>142875</xdr:rowOff>
    </xdr:to>
    <xdr:pic>
      <xdr:nvPicPr>
        <xdr:cNvPr id="2" name="Picture 6" descr="FVN_rund_farb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66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95250</xdr:colOff>
      <xdr:row>11</xdr:row>
      <xdr:rowOff>66675</xdr:rowOff>
    </xdr:from>
    <xdr:to>
      <xdr:col>54</xdr:col>
      <xdr:colOff>57150</xdr:colOff>
      <xdr:row>18</xdr:row>
      <xdr:rowOff>200025</xdr:rowOff>
    </xdr:to>
    <xdr:sp>
      <xdr:nvSpPr>
        <xdr:cNvPr id="3" name="Textfeld 10"/>
        <xdr:cNvSpPr txBox="1">
          <a:spLocks noChangeArrowheads="1"/>
        </xdr:cNvSpPr>
      </xdr:nvSpPr>
      <xdr:spPr>
        <a:xfrm>
          <a:off x="4933950" y="2181225"/>
          <a:ext cx="10001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45</xdr:col>
      <xdr:colOff>9525</xdr:colOff>
      <xdr:row>2</xdr:row>
      <xdr:rowOff>9525</xdr:rowOff>
    </xdr:from>
    <xdr:to>
      <xdr:col>54</xdr:col>
      <xdr:colOff>47625</xdr:colOff>
      <xdr:row>12</xdr:row>
      <xdr:rowOff>28575</xdr:rowOff>
    </xdr:to>
    <xdr:pic>
      <xdr:nvPicPr>
        <xdr:cNvPr id="4" name="Grafik 11" descr="Gassroots_Portrait_Master_White_cmyk_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771525"/>
          <a:ext cx="971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1"/>
  <sheetViews>
    <sheetView tabSelected="1" view="pageBreakPreview" zoomScaleNormal="69" zoomScaleSheetLayoutView="100" zoomScalePageLayoutView="0" workbookViewId="0" topLeftCell="A61">
      <selection activeCell="W85" sqref="W85"/>
    </sheetView>
  </sheetViews>
  <sheetFormatPr defaultColWidth="1.57421875" defaultRowHeight="12.75"/>
  <cols>
    <col min="1" max="47" width="1.57421875" style="0" customWidth="1"/>
    <col min="48" max="48" width="3.140625" style="0" customWidth="1"/>
    <col min="49" max="55" width="1.57421875" style="0" customWidth="1"/>
    <col min="56" max="56" width="1.57421875" style="15" customWidth="1"/>
    <col min="57" max="57" width="1.574218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57421875" style="28" customWidth="1"/>
    <col min="65" max="65" width="3.421875" style="28" bestFit="1" customWidth="1"/>
    <col min="66" max="66" width="2.421875" style="28" customWidth="1"/>
    <col min="67" max="68" width="2.140625" style="28" bestFit="1" customWidth="1"/>
    <col min="69" max="69" width="2.421875" style="28" customWidth="1"/>
    <col min="70" max="70" width="2.57421875" style="28" customWidth="1"/>
    <col min="71" max="71" width="2.140625" style="28" bestFit="1" customWidth="1"/>
    <col min="72" max="73" width="1.57421875" style="28" customWidth="1"/>
    <col min="74" max="80" width="1.57421875" style="29" customWidth="1"/>
    <col min="81" max="90" width="1.57421875" style="19" customWidth="1"/>
    <col min="91" max="98" width="1.57421875" style="15" customWidth="1"/>
    <col min="99" max="115" width="1.57421875" style="19" customWidth="1"/>
    <col min="116" max="116" width="1.57421875" style="15" customWidth="1"/>
  </cols>
  <sheetData>
    <row r="1" spans="56:116" ht="7.5" customHeigh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12.75">
      <c r="A2" s="229" t="s">
        <v>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7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1" customFormat="1" ht="18">
      <c r="A4" s="215" t="s">
        <v>29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4:115" s="1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0:115" s="1" customFormat="1" ht="15.75">
      <c r="J6" s="47"/>
      <c r="K6" s="47"/>
      <c r="L6" s="68" t="s">
        <v>0</v>
      </c>
      <c r="M6" s="224" t="s">
        <v>1</v>
      </c>
      <c r="N6" s="224"/>
      <c r="O6" s="224"/>
      <c r="P6" s="224"/>
      <c r="Q6" s="224"/>
      <c r="R6" s="224"/>
      <c r="S6" s="224"/>
      <c r="T6" s="224"/>
      <c r="U6" s="1" t="s">
        <v>2</v>
      </c>
      <c r="Y6" s="225">
        <v>42532</v>
      </c>
      <c r="Z6" s="225"/>
      <c r="AA6" s="225"/>
      <c r="AB6" s="225"/>
      <c r="AC6" s="225"/>
      <c r="AD6" s="225"/>
      <c r="AE6" s="225"/>
      <c r="AF6" s="225"/>
      <c r="AG6" s="230"/>
      <c r="AH6" s="230"/>
      <c r="AI6" s="230"/>
      <c r="AJ6" s="230"/>
      <c r="AK6" s="230"/>
      <c r="AL6" s="230"/>
      <c r="AM6" s="230"/>
      <c r="AN6" s="230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4:115" s="1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1" customFormat="1" ht="15">
      <c r="B8" s="226" t="s">
        <v>30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1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1" customFormat="1" ht="15.75">
      <c r="G10" s="4" t="s">
        <v>3</v>
      </c>
      <c r="H10" s="234">
        <v>0.4201388888888889</v>
      </c>
      <c r="I10" s="234"/>
      <c r="J10" s="234"/>
      <c r="K10" s="234"/>
      <c r="L10" s="234"/>
      <c r="M10" s="5" t="s">
        <v>4</v>
      </c>
      <c r="T10" s="4" t="s">
        <v>5</v>
      </c>
      <c r="U10" s="221">
        <v>1</v>
      </c>
      <c r="V10" s="221" t="s">
        <v>6</v>
      </c>
      <c r="W10" s="16" t="s">
        <v>25</v>
      </c>
      <c r="X10" s="220">
        <v>0.010416666666666666</v>
      </c>
      <c r="Y10" s="220"/>
      <c r="Z10" s="220"/>
      <c r="AA10" s="220"/>
      <c r="AB10" s="220"/>
      <c r="AC10" s="5" t="s">
        <v>7</v>
      </c>
      <c r="AK10" s="4" t="s">
        <v>8</v>
      </c>
      <c r="AL10" s="220">
        <v>0.003472222222222222</v>
      </c>
      <c r="AM10" s="220"/>
      <c r="AN10" s="220"/>
      <c r="AO10" s="220"/>
      <c r="AP10" s="220"/>
      <c r="AQ10" s="5" t="s">
        <v>7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5" s="48" customFormat="1" ht="15.75">
      <c r="B13" s="69" t="s">
        <v>9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50"/>
      <c r="BW13" s="50"/>
      <c r="BX13" s="50"/>
      <c r="BY13" s="50"/>
      <c r="BZ13" s="50"/>
      <c r="CA13" s="50"/>
      <c r="CB13" s="50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21" thickBot="1">
      <c r="N15" s="217" t="s">
        <v>50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  <c r="AK15" s="222"/>
      <c r="AL15" s="223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">
      <c r="N16" s="227" t="s">
        <v>10</v>
      </c>
      <c r="O16" s="228"/>
      <c r="P16" s="231" t="s">
        <v>51</v>
      </c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3"/>
      <c r="AK16" s="235"/>
      <c r="AL16" s="236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">
      <c r="N17" s="183" t="s">
        <v>11</v>
      </c>
      <c r="O17" s="184"/>
      <c r="P17" s="212" t="s">
        <v>47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  <c r="AK17" s="177"/>
      <c r="AL17" s="178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">
      <c r="N18" s="183" t="s">
        <v>12</v>
      </c>
      <c r="O18" s="184"/>
      <c r="P18" s="212" t="s">
        <v>52</v>
      </c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4"/>
      <c r="AK18" s="177"/>
      <c r="AL18" s="178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">
      <c r="N19" s="183" t="s">
        <v>13</v>
      </c>
      <c r="O19" s="184"/>
      <c r="P19" s="212" t="s">
        <v>53</v>
      </c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177"/>
      <c r="AL19" s="178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5.75" thickBot="1">
      <c r="N20" s="170" t="s">
        <v>14</v>
      </c>
      <c r="O20" s="171"/>
      <c r="P20" s="172" t="s">
        <v>54</v>
      </c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4"/>
      <c r="AK20" s="175"/>
      <c r="AL20" s="176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5" s="48" customFormat="1" ht="15.75">
      <c r="B22" s="69" t="s">
        <v>48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50"/>
      <c r="BW22" s="50"/>
      <c r="BX22" s="50"/>
      <c r="BY22" s="50"/>
      <c r="BZ22" s="50"/>
      <c r="CA22" s="50"/>
      <c r="CB22" s="50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2" customFormat="1" ht="16.5" customHeight="1" thickBot="1">
      <c r="B24" s="186" t="s">
        <v>15</v>
      </c>
      <c r="C24" s="187"/>
      <c r="D24" s="190" t="s">
        <v>26</v>
      </c>
      <c r="E24" s="191"/>
      <c r="F24" s="192"/>
      <c r="G24" s="190"/>
      <c r="H24" s="191"/>
      <c r="I24" s="192"/>
      <c r="J24" s="190" t="s">
        <v>16</v>
      </c>
      <c r="K24" s="191"/>
      <c r="L24" s="191"/>
      <c r="M24" s="191"/>
      <c r="N24" s="192"/>
      <c r="O24" s="190" t="s">
        <v>17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2"/>
      <c r="AW24" s="190" t="s">
        <v>20</v>
      </c>
      <c r="AX24" s="191"/>
      <c r="AY24" s="191"/>
      <c r="AZ24" s="191"/>
      <c r="BA24" s="192"/>
      <c r="BB24" s="188"/>
      <c r="BC24" s="189"/>
      <c r="BD24" s="14"/>
      <c r="BE24" s="34"/>
      <c r="BF24" s="35" t="s">
        <v>24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7"/>
      <c r="BW24" s="37"/>
      <c r="BX24" s="37"/>
      <c r="BY24" s="37"/>
      <c r="BZ24" s="37"/>
      <c r="CA24" s="37"/>
      <c r="CB24" s="37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5"/>
      <c r="CN24" s="25"/>
      <c r="CO24" s="25"/>
      <c r="CP24" s="25"/>
      <c r="CQ24" s="25"/>
      <c r="CR24" s="25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3"/>
    </row>
    <row r="25" spans="2:115" s="3" customFormat="1" ht="18" customHeight="1" thickBot="1">
      <c r="B25" s="179">
        <v>1</v>
      </c>
      <c r="C25" s="180"/>
      <c r="D25" s="180" t="s">
        <v>36</v>
      </c>
      <c r="E25" s="180"/>
      <c r="F25" s="180"/>
      <c r="G25" s="180"/>
      <c r="H25" s="180"/>
      <c r="I25" s="180"/>
      <c r="J25" s="181">
        <f>$H$10</f>
        <v>0.4201388888888889</v>
      </c>
      <c r="K25" s="181"/>
      <c r="L25" s="181"/>
      <c r="M25" s="181"/>
      <c r="N25" s="182"/>
      <c r="O25" s="185" t="str">
        <f>P16</f>
        <v>TuS Preußen Vluyn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0" t="s">
        <v>19</v>
      </c>
      <c r="AF25" s="168" t="str">
        <f>P17</f>
        <v>BW Dingden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55">
        <v>0</v>
      </c>
      <c r="AX25" s="157"/>
      <c r="AY25" s="10" t="s">
        <v>18</v>
      </c>
      <c r="AZ25" s="157">
        <v>0</v>
      </c>
      <c r="BA25" s="158"/>
      <c r="BB25" s="155"/>
      <c r="BC25" s="156"/>
      <c r="BE25" s="34"/>
      <c r="BF25" s="38">
        <f>IF(ISBLANK(AW25),"0",IF(AW25&gt;AZ25,3,IF(AW25=AZ25,1,0)))</f>
        <v>1</v>
      </c>
      <c r="BG25" s="38" t="s">
        <v>18</v>
      </c>
      <c r="BH25" s="38">
        <f>IF(ISBLANK(AZ25),"0",IF(AZ25&gt;AW25,3,IF(AZ25=AW25,1,0)))</f>
        <v>1</v>
      </c>
      <c r="BI25" s="34"/>
      <c r="BJ25" s="34"/>
      <c r="BK25" s="34"/>
      <c r="BL25" s="34"/>
      <c r="BM25" s="42" t="str">
        <f>$P$17</f>
        <v>BW Dingden</v>
      </c>
      <c r="BN25" s="40">
        <f>COUNT($BH$25,$BF$28,$BF$31,$BH$34)</f>
        <v>4</v>
      </c>
      <c r="BO25" s="40">
        <f>SUM($BH$25+$BF$28+$BF$31+$BH$34)</f>
        <v>10</v>
      </c>
      <c r="BP25" s="40">
        <f>SUM($AZ$25+$AW$28+$AW$31+$AZ$34)</f>
        <v>6</v>
      </c>
      <c r="BQ25" s="41" t="s">
        <v>18</v>
      </c>
      <c r="BR25" s="40">
        <f>SUM($AW$25+$AZ$28+$AZ$31+$AW$34)</f>
        <v>1</v>
      </c>
      <c r="BS25" s="40">
        <f>SUM(BP25-BR25)</f>
        <v>5</v>
      </c>
      <c r="BT25" s="34"/>
      <c r="BU25" s="34"/>
      <c r="BV25" s="37"/>
      <c r="BW25" s="37"/>
      <c r="BX25" s="37"/>
      <c r="BY25" s="37"/>
      <c r="BZ25" s="37"/>
      <c r="CA25" s="37"/>
      <c r="CB25" s="37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2" customFormat="1" ht="18" customHeight="1" thickBot="1">
      <c r="B26" s="161">
        <v>2</v>
      </c>
      <c r="C26" s="162"/>
      <c r="D26" s="180" t="s">
        <v>36</v>
      </c>
      <c r="E26" s="180"/>
      <c r="F26" s="180"/>
      <c r="G26" s="162"/>
      <c r="H26" s="162"/>
      <c r="I26" s="162"/>
      <c r="J26" s="166">
        <f>J25+$U$10*$X$10+$AL$10</f>
        <v>0.4340277777777778</v>
      </c>
      <c r="K26" s="166"/>
      <c r="L26" s="166"/>
      <c r="M26" s="166"/>
      <c r="N26" s="167"/>
      <c r="O26" s="163" t="str">
        <f>P18</f>
        <v>SC Neukirchen-Hülchrath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6" t="s">
        <v>19</v>
      </c>
      <c r="AF26" s="164" t="str">
        <f>P19</f>
        <v>SG Kupferdreh-Byfang</v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159">
        <v>0</v>
      </c>
      <c r="AX26" s="160"/>
      <c r="AY26" s="6" t="s">
        <v>18</v>
      </c>
      <c r="AZ26" s="160">
        <v>1</v>
      </c>
      <c r="BA26" s="193"/>
      <c r="BB26" s="159"/>
      <c r="BC26" s="194"/>
      <c r="BD26" s="14"/>
      <c r="BE26" s="34"/>
      <c r="BF26" s="38">
        <f aca="true" t="shared" si="0" ref="BF26:BF34">IF(ISBLANK(AW26),"0",IF(AW26&gt;AZ26,3,IF(AW26=AZ26,1,0)))</f>
        <v>0</v>
      </c>
      <c r="BG26" s="38" t="s">
        <v>18</v>
      </c>
      <c r="BH26" s="38">
        <f aca="true" t="shared" si="1" ref="BH26:BH34">IF(ISBLANK(AZ26),"0",IF(AZ26&gt;AW26,3,IF(AZ26=AW26,1,0)))</f>
        <v>3</v>
      </c>
      <c r="BI26" s="34"/>
      <c r="BJ26" s="34"/>
      <c r="BK26" s="34"/>
      <c r="BL26" s="34"/>
      <c r="BM26" s="42" t="str">
        <f>$P$19</f>
        <v>SG Kupferdreh-Byfang</v>
      </c>
      <c r="BN26" s="40">
        <f>COUNT($BH$26,$BF$29,$BH$31,$BF$33)</f>
        <v>4</v>
      </c>
      <c r="BO26" s="40">
        <f>SUM($BH$26+$BF$29+$BH$31+$BF$33)</f>
        <v>9</v>
      </c>
      <c r="BP26" s="40">
        <f>SUM($AZ$26+$AW$29+$AZ$31+$AW$33)</f>
        <v>9</v>
      </c>
      <c r="BQ26" s="41" t="s">
        <v>18</v>
      </c>
      <c r="BR26" s="40">
        <f>SUM($AW$26+$AZ$29+$AW$31+$AZ$33)</f>
        <v>5</v>
      </c>
      <c r="BS26" s="40">
        <f>SUM(BP26-BR26)</f>
        <v>4</v>
      </c>
      <c r="BT26" s="34"/>
      <c r="BU26" s="34"/>
      <c r="BV26" s="37"/>
      <c r="BW26" s="37"/>
      <c r="BX26" s="37"/>
      <c r="BY26" s="37"/>
      <c r="BZ26" s="37"/>
      <c r="CA26" s="37"/>
      <c r="CB26" s="37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14"/>
      <c r="CN26" s="14"/>
      <c r="CO26" s="14"/>
      <c r="CP26" s="14"/>
      <c r="CQ26" s="14"/>
      <c r="CR26" s="14"/>
      <c r="CS26" s="14"/>
      <c r="CT26" s="14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4"/>
    </row>
    <row r="27" spans="2:116" s="2" customFormat="1" ht="18" customHeight="1" thickBot="1">
      <c r="B27" s="179">
        <v>3</v>
      </c>
      <c r="C27" s="180"/>
      <c r="D27" s="180" t="s">
        <v>36</v>
      </c>
      <c r="E27" s="180"/>
      <c r="F27" s="180"/>
      <c r="G27" s="180"/>
      <c r="H27" s="180"/>
      <c r="I27" s="180"/>
      <c r="J27" s="195">
        <f aca="true" t="shared" si="2" ref="J27:J34">J26+$U$10*$X$10+$AL$10</f>
        <v>0.4479166666666667</v>
      </c>
      <c r="K27" s="195"/>
      <c r="L27" s="195"/>
      <c r="M27" s="195"/>
      <c r="N27" s="196"/>
      <c r="O27" s="185" t="str">
        <f>P20</f>
        <v>DJK Kleve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0" t="s">
        <v>19</v>
      </c>
      <c r="AF27" s="168" t="str">
        <f>P16</f>
        <v>TuS Preußen Vluyn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55">
        <v>0</v>
      </c>
      <c r="AX27" s="157"/>
      <c r="AY27" s="10" t="s">
        <v>18</v>
      </c>
      <c r="AZ27" s="157">
        <v>2</v>
      </c>
      <c r="BA27" s="158"/>
      <c r="BB27" s="155"/>
      <c r="BC27" s="156"/>
      <c r="BD27" s="14"/>
      <c r="BE27" s="34"/>
      <c r="BF27" s="38">
        <f t="shared" si="0"/>
        <v>0</v>
      </c>
      <c r="BG27" s="38" t="s">
        <v>18</v>
      </c>
      <c r="BH27" s="38">
        <f t="shared" si="1"/>
        <v>3</v>
      </c>
      <c r="BI27" s="34"/>
      <c r="BJ27" s="34"/>
      <c r="BK27" s="34"/>
      <c r="BL27" s="34"/>
      <c r="BM27" s="39" t="str">
        <f>$P$16</f>
        <v>TuS Preußen Vluyn</v>
      </c>
      <c r="BN27" s="40">
        <f>COUNT($BF$25,$BH$27,$BF$30,$BH$33)</f>
        <v>4</v>
      </c>
      <c r="BO27" s="40">
        <f>SUM($BF$25+$BH$27+$BF$30+$BH$33)</f>
        <v>7</v>
      </c>
      <c r="BP27" s="40">
        <f>SUM($AW$25+$AZ$27+$AW$30+$AZ$33)</f>
        <v>5</v>
      </c>
      <c r="BQ27" s="41" t="s">
        <v>18</v>
      </c>
      <c r="BR27" s="40">
        <f>SUM($AZ$25+$AW$27+$AZ$30+$AW$33)</f>
        <v>5</v>
      </c>
      <c r="BS27" s="40">
        <f>SUM(BP27-BR27)</f>
        <v>0</v>
      </c>
      <c r="BT27" s="34"/>
      <c r="BU27" s="34"/>
      <c r="BV27" s="37"/>
      <c r="BW27" s="37"/>
      <c r="BX27" s="37"/>
      <c r="BY27" s="37"/>
      <c r="BZ27" s="37"/>
      <c r="CA27" s="37"/>
      <c r="CB27" s="37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14"/>
      <c r="CN27" s="14"/>
      <c r="CO27" s="14"/>
      <c r="CP27" s="14"/>
      <c r="CQ27" s="14"/>
      <c r="CR27" s="14"/>
      <c r="CS27" s="14"/>
      <c r="CT27" s="14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4"/>
    </row>
    <row r="28" spans="2:116" s="2" customFormat="1" ht="18" customHeight="1" thickBot="1">
      <c r="B28" s="161">
        <v>4</v>
      </c>
      <c r="C28" s="162"/>
      <c r="D28" s="180" t="s">
        <v>36</v>
      </c>
      <c r="E28" s="180"/>
      <c r="F28" s="180"/>
      <c r="G28" s="162"/>
      <c r="H28" s="162"/>
      <c r="I28" s="162"/>
      <c r="J28" s="166">
        <f t="shared" si="2"/>
        <v>0.4618055555555556</v>
      </c>
      <c r="K28" s="166"/>
      <c r="L28" s="166"/>
      <c r="M28" s="166"/>
      <c r="N28" s="167"/>
      <c r="O28" s="163" t="str">
        <f>P17</f>
        <v>BW Dingden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6" t="s">
        <v>19</v>
      </c>
      <c r="AF28" s="164" t="str">
        <f>P18</f>
        <v>SC Neukirchen-Hülchrath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159">
        <v>2</v>
      </c>
      <c r="AX28" s="160"/>
      <c r="AY28" s="6" t="s">
        <v>18</v>
      </c>
      <c r="AZ28" s="160">
        <v>1</v>
      </c>
      <c r="BA28" s="193"/>
      <c r="BB28" s="159"/>
      <c r="BC28" s="194"/>
      <c r="BD28" s="14"/>
      <c r="BE28" s="34"/>
      <c r="BF28" s="38">
        <f t="shared" si="0"/>
        <v>3</v>
      </c>
      <c r="BG28" s="38" t="s">
        <v>18</v>
      </c>
      <c r="BH28" s="38">
        <f t="shared" si="1"/>
        <v>0</v>
      </c>
      <c r="BI28" s="34"/>
      <c r="BJ28" s="34"/>
      <c r="BK28" s="34"/>
      <c r="BL28" s="34"/>
      <c r="BM28" s="42" t="str">
        <f>$P$20</f>
        <v>DJK Kleve</v>
      </c>
      <c r="BN28" s="40">
        <f>COUNT($BF$27,$BH$29,$BH$32,$BF$34)</f>
        <v>4</v>
      </c>
      <c r="BO28" s="40">
        <f>SUM($BF$27+$BH$29+$BH$32+$BF$34)</f>
        <v>3</v>
      </c>
      <c r="BP28" s="40">
        <f>SUM($AW$27+$AZ$29+$AZ$32+$AW$34)</f>
        <v>3</v>
      </c>
      <c r="BQ28" s="41" t="s">
        <v>18</v>
      </c>
      <c r="BR28" s="40">
        <f>SUM($AZ$27+$AW$29+$AW$32+$AZ$34)</f>
        <v>7</v>
      </c>
      <c r="BS28" s="40">
        <f>SUM(BP28-BR28)</f>
        <v>-4</v>
      </c>
      <c r="BT28" s="34"/>
      <c r="BU28" s="34"/>
      <c r="BV28" s="37"/>
      <c r="BW28" s="37"/>
      <c r="BX28" s="37"/>
      <c r="BY28" s="37"/>
      <c r="BZ28" s="37"/>
      <c r="CA28" s="37"/>
      <c r="CB28" s="37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4"/>
      <c r="CN28" s="14"/>
      <c r="CO28" s="14"/>
      <c r="CP28" s="14"/>
      <c r="CQ28" s="14"/>
      <c r="CR28" s="14"/>
      <c r="CS28" s="14"/>
      <c r="CT28" s="14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4"/>
    </row>
    <row r="29" spans="2:116" s="2" customFormat="1" ht="18" customHeight="1" thickBot="1">
      <c r="B29" s="179">
        <v>5</v>
      </c>
      <c r="C29" s="180"/>
      <c r="D29" s="180" t="s">
        <v>36</v>
      </c>
      <c r="E29" s="180"/>
      <c r="F29" s="180"/>
      <c r="G29" s="180"/>
      <c r="H29" s="180"/>
      <c r="I29" s="180"/>
      <c r="J29" s="195">
        <f t="shared" si="2"/>
        <v>0.4756944444444445</v>
      </c>
      <c r="K29" s="195"/>
      <c r="L29" s="195"/>
      <c r="M29" s="195"/>
      <c r="N29" s="196"/>
      <c r="O29" s="185" t="str">
        <f>P19</f>
        <v>SG Kupferdreh-Byfang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0" t="s">
        <v>19</v>
      </c>
      <c r="AF29" s="168" t="str">
        <f>P20</f>
        <v>DJK Kleve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55">
        <v>3</v>
      </c>
      <c r="AX29" s="157"/>
      <c r="AY29" s="10" t="s">
        <v>18</v>
      </c>
      <c r="AZ29" s="157">
        <v>1</v>
      </c>
      <c r="BA29" s="158"/>
      <c r="BB29" s="155"/>
      <c r="BC29" s="156"/>
      <c r="BD29" s="14"/>
      <c r="BE29" s="34"/>
      <c r="BF29" s="38">
        <f t="shared" si="0"/>
        <v>3</v>
      </c>
      <c r="BG29" s="38" t="s">
        <v>18</v>
      </c>
      <c r="BH29" s="38">
        <f t="shared" si="1"/>
        <v>0</v>
      </c>
      <c r="BI29" s="34"/>
      <c r="BJ29" s="34"/>
      <c r="BK29" s="34"/>
      <c r="BL29" s="34"/>
      <c r="BM29" s="42" t="str">
        <f>$P$18</f>
        <v>SC Neukirchen-Hülchrath</v>
      </c>
      <c r="BN29" s="40">
        <f>COUNT($BF$26,$BH$28,$BH$30,$BF$32)</f>
        <v>4</v>
      </c>
      <c r="BO29" s="40">
        <f>SUM($BF$26+$BH$28+$BH$30+$BF$32)</f>
        <v>0</v>
      </c>
      <c r="BP29" s="40">
        <f>SUM($AW$26+$AZ$28+$AZ$30+$AW$32)</f>
        <v>2</v>
      </c>
      <c r="BQ29" s="41" t="s">
        <v>18</v>
      </c>
      <c r="BR29" s="40">
        <f>SUM($AZ$26+$AW$28+$AW$30+$AZ$32)</f>
        <v>7</v>
      </c>
      <c r="BS29" s="40">
        <f>SUM(BP29-BR29)</f>
        <v>-5</v>
      </c>
      <c r="BT29" s="34"/>
      <c r="BU29" s="34"/>
      <c r="BV29" s="37"/>
      <c r="BW29" s="37"/>
      <c r="BX29" s="37"/>
      <c r="BY29" s="37"/>
      <c r="BZ29" s="37"/>
      <c r="CA29" s="37"/>
      <c r="CB29" s="37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4"/>
      <c r="CN29" s="14"/>
      <c r="CO29" s="14"/>
      <c r="CP29" s="14"/>
      <c r="CQ29" s="14"/>
      <c r="CR29" s="14"/>
      <c r="CS29" s="14"/>
      <c r="CT29" s="14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4"/>
    </row>
    <row r="30" spans="2:116" s="2" customFormat="1" ht="18" customHeight="1" thickBot="1">
      <c r="B30" s="161">
        <v>6</v>
      </c>
      <c r="C30" s="162"/>
      <c r="D30" s="180" t="s">
        <v>36</v>
      </c>
      <c r="E30" s="180"/>
      <c r="F30" s="180"/>
      <c r="G30" s="162"/>
      <c r="H30" s="162"/>
      <c r="I30" s="162"/>
      <c r="J30" s="166">
        <f t="shared" si="2"/>
        <v>0.48958333333333337</v>
      </c>
      <c r="K30" s="166"/>
      <c r="L30" s="166"/>
      <c r="M30" s="166"/>
      <c r="N30" s="167"/>
      <c r="O30" s="163" t="str">
        <f>P16</f>
        <v>TuS Preußen Vluyn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6" t="s">
        <v>19</v>
      </c>
      <c r="AF30" s="164" t="str">
        <f>P18</f>
        <v>SC Neukirchen-Hülchrath</v>
      </c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/>
      <c r="AW30" s="159">
        <v>2</v>
      </c>
      <c r="AX30" s="160"/>
      <c r="AY30" s="6" t="s">
        <v>18</v>
      </c>
      <c r="AZ30" s="160">
        <v>0</v>
      </c>
      <c r="BA30" s="193"/>
      <c r="BB30" s="159"/>
      <c r="BC30" s="194"/>
      <c r="BD30" s="14"/>
      <c r="BE30" s="34"/>
      <c r="BF30" s="38">
        <f t="shared" si="0"/>
        <v>3</v>
      </c>
      <c r="BG30" s="38" t="s">
        <v>18</v>
      </c>
      <c r="BH30" s="38">
        <f t="shared" si="1"/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37"/>
      <c r="CA30" s="37"/>
      <c r="CB30" s="37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4"/>
      <c r="CN30" s="14"/>
      <c r="CO30" s="14"/>
      <c r="CP30" s="14"/>
      <c r="CQ30" s="14"/>
      <c r="CR30" s="14"/>
      <c r="CS30" s="14"/>
      <c r="CT30" s="14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4"/>
    </row>
    <row r="31" spans="2:116" s="2" customFormat="1" ht="18" customHeight="1" thickBot="1">
      <c r="B31" s="179">
        <v>7</v>
      </c>
      <c r="C31" s="180"/>
      <c r="D31" s="180" t="s">
        <v>36</v>
      </c>
      <c r="E31" s="180"/>
      <c r="F31" s="180"/>
      <c r="G31" s="180"/>
      <c r="H31" s="180"/>
      <c r="I31" s="180"/>
      <c r="J31" s="195">
        <f t="shared" si="2"/>
        <v>0.5034722222222222</v>
      </c>
      <c r="K31" s="195"/>
      <c r="L31" s="195"/>
      <c r="M31" s="195"/>
      <c r="N31" s="196"/>
      <c r="O31" s="185" t="str">
        <f>P17</f>
        <v>BW Dingden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0" t="s">
        <v>19</v>
      </c>
      <c r="AF31" s="168" t="str">
        <f>P19</f>
        <v>SG Kupferdreh-Byfang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55">
        <v>3</v>
      </c>
      <c r="AX31" s="157"/>
      <c r="AY31" s="10" t="s">
        <v>18</v>
      </c>
      <c r="AZ31" s="157">
        <v>0</v>
      </c>
      <c r="BA31" s="158"/>
      <c r="BB31" s="155"/>
      <c r="BC31" s="156"/>
      <c r="BD31" s="11"/>
      <c r="BE31" s="34"/>
      <c r="BF31" s="38">
        <f t="shared" si="0"/>
        <v>3</v>
      </c>
      <c r="BG31" s="38" t="s">
        <v>18</v>
      </c>
      <c r="BH31" s="38">
        <f t="shared" si="1"/>
        <v>0</v>
      </c>
      <c r="BI31" s="34"/>
      <c r="BJ31" s="34"/>
      <c r="BK31" s="43"/>
      <c r="BL31" s="43"/>
      <c r="BM31" s="22"/>
      <c r="BN31" s="22"/>
      <c r="BO31" s="22"/>
      <c r="BP31" s="22"/>
      <c r="BQ31" s="22"/>
      <c r="BR31" s="22"/>
      <c r="BS31" s="40"/>
      <c r="BT31" s="34"/>
      <c r="BU31" s="34"/>
      <c r="BV31" s="37"/>
      <c r="BW31" s="37"/>
      <c r="BX31" s="37"/>
      <c r="BY31" s="37"/>
      <c r="BZ31" s="37"/>
      <c r="CA31" s="37"/>
      <c r="CB31" s="37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4"/>
      <c r="CN31" s="14"/>
      <c r="CO31" s="14"/>
      <c r="CP31" s="14"/>
      <c r="CQ31" s="14"/>
      <c r="CR31" s="14"/>
      <c r="CS31" s="14"/>
      <c r="CT31" s="14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4"/>
    </row>
    <row r="32" spans="2:116" s="2" customFormat="1" ht="18" customHeight="1" thickBot="1">
      <c r="B32" s="161">
        <v>8</v>
      </c>
      <c r="C32" s="162"/>
      <c r="D32" s="180" t="s">
        <v>36</v>
      </c>
      <c r="E32" s="180"/>
      <c r="F32" s="180"/>
      <c r="G32" s="162"/>
      <c r="H32" s="162"/>
      <c r="I32" s="162"/>
      <c r="J32" s="166">
        <f t="shared" si="2"/>
        <v>0.517361111111111</v>
      </c>
      <c r="K32" s="166"/>
      <c r="L32" s="166"/>
      <c r="M32" s="166"/>
      <c r="N32" s="167"/>
      <c r="O32" s="163" t="str">
        <f>P18</f>
        <v>SC Neukirchen-Hülchrath</v>
      </c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6" t="s">
        <v>19</v>
      </c>
      <c r="AF32" s="164" t="str">
        <f>P20</f>
        <v>DJK Kleve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5"/>
      <c r="AW32" s="159">
        <v>1</v>
      </c>
      <c r="AX32" s="160"/>
      <c r="AY32" s="6" t="s">
        <v>18</v>
      </c>
      <c r="AZ32" s="160">
        <v>2</v>
      </c>
      <c r="BA32" s="193"/>
      <c r="BB32" s="159"/>
      <c r="BC32" s="194"/>
      <c r="BD32" s="11"/>
      <c r="BE32" s="34"/>
      <c r="BF32" s="38">
        <f t="shared" si="0"/>
        <v>0</v>
      </c>
      <c r="BG32" s="38" t="s">
        <v>18</v>
      </c>
      <c r="BH32" s="38">
        <f t="shared" si="1"/>
        <v>3</v>
      </c>
      <c r="BI32" s="34"/>
      <c r="BJ32" s="34"/>
      <c r="BK32" s="43"/>
      <c r="BL32" s="43"/>
      <c r="BM32" s="22"/>
      <c r="BN32" s="22"/>
      <c r="BO32" s="22"/>
      <c r="BP32" s="22"/>
      <c r="BQ32" s="22"/>
      <c r="BR32" s="22"/>
      <c r="BS32" s="40"/>
      <c r="BT32" s="34"/>
      <c r="BU32" s="34"/>
      <c r="BV32" s="37"/>
      <c r="BW32" s="37"/>
      <c r="BX32" s="37"/>
      <c r="BY32" s="37"/>
      <c r="BZ32" s="37"/>
      <c r="CA32" s="37"/>
      <c r="CB32" s="37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4"/>
      <c r="CN32" s="14"/>
      <c r="CO32" s="14"/>
      <c r="CP32" s="14"/>
      <c r="CQ32" s="14"/>
      <c r="CR32" s="14"/>
      <c r="CS32" s="14"/>
      <c r="CT32" s="14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4"/>
    </row>
    <row r="33" spans="2:116" s="2" customFormat="1" ht="18" customHeight="1" thickBot="1">
      <c r="B33" s="179">
        <v>9</v>
      </c>
      <c r="C33" s="180"/>
      <c r="D33" s="180" t="s">
        <v>36</v>
      </c>
      <c r="E33" s="180"/>
      <c r="F33" s="180"/>
      <c r="G33" s="180"/>
      <c r="H33" s="180"/>
      <c r="I33" s="180"/>
      <c r="J33" s="195">
        <f t="shared" si="2"/>
        <v>0.5312499999999999</v>
      </c>
      <c r="K33" s="195"/>
      <c r="L33" s="195"/>
      <c r="M33" s="195"/>
      <c r="N33" s="196"/>
      <c r="O33" s="185" t="str">
        <f>P19</f>
        <v>SG Kupferdreh-Byfang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0" t="s">
        <v>19</v>
      </c>
      <c r="AF33" s="168" t="str">
        <f>P16</f>
        <v>TuS Preußen Vluyn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55">
        <v>5</v>
      </c>
      <c r="AX33" s="157"/>
      <c r="AY33" s="10" t="s">
        <v>18</v>
      </c>
      <c r="AZ33" s="157">
        <v>1</v>
      </c>
      <c r="BA33" s="158"/>
      <c r="BB33" s="155"/>
      <c r="BC33" s="156"/>
      <c r="BD33" s="11"/>
      <c r="BE33" s="34"/>
      <c r="BF33" s="38">
        <f t="shared" si="0"/>
        <v>3</v>
      </c>
      <c r="BG33" s="38" t="s">
        <v>18</v>
      </c>
      <c r="BH33" s="38">
        <f t="shared" si="1"/>
        <v>0</v>
      </c>
      <c r="BI33" s="34"/>
      <c r="BJ33" s="34"/>
      <c r="BK33" s="43"/>
      <c r="BL33" s="43"/>
      <c r="BM33" s="22"/>
      <c r="BN33" s="22"/>
      <c r="BO33" s="22"/>
      <c r="BP33" s="22"/>
      <c r="BQ33" s="22"/>
      <c r="BR33" s="22"/>
      <c r="BS33" s="40"/>
      <c r="BT33" s="34"/>
      <c r="BU33" s="34"/>
      <c r="BV33" s="37"/>
      <c r="BW33" s="37"/>
      <c r="BX33" s="37"/>
      <c r="BY33" s="37"/>
      <c r="BZ33" s="37"/>
      <c r="CA33" s="37"/>
      <c r="CB33" s="37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4"/>
      <c r="CN33" s="14"/>
      <c r="CO33" s="14"/>
      <c r="CP33" s="14"/>
      <c r="CQ33" s="14"/>
      <c r="CR33" s="14"/>
      <c r="CS33" s="14"/>
      <c r="CT33" s="14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4"/>
    </row>
    <row r="34" spans="2:116" s="2" customFormat="1" ht="18" customHeight="1" thickBot="1">
      <c r="B34" s="161">
        <v>10</v>
      </c>
      <c r="C34" s="162"/>
      <c r="D34" s="180" t="s">
        <v>36</v>
      </c>
      <c r="E34" s="180"/>
      <c r="F34" s="180"/>
      <c r="G34" s="162"/>
      <c r="H34" s="162"/>
      <c r="I34" s="162"/>
      <c r="J34" s="166">
        <f t="shared" si="2"/>
        <v>0.5451388888888887</v>
      </c>
      <c r="K34" s="166"/>
      <c r="L34" s="166"/>
      <c r="M34" s="166"/>
      <c r="N34" s="167"/>
      <c r="O34" s="163" t="str">
        <f>P20</f>
        <v>DJK Kleve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6" t="s">
        <v>19</v>
      </c>
      <c r="AF34" s="164" t="str">
        <f>P17</f>
        <v>BW Dingden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5"/>
      <c r="AW34" s="159">
        <v>0</v>
      </c>
      <c r="AX34" s="160"/>
      <c r="AY34" s="6" t="s">
        <v>18</v>
      </c>
      <c r="AZ34" s="160">
        <v>1</v>
      </c>
      <c r="BA34" s="193"/>
      <c r="BB34" s="159"/>
      <c r="BC34" s="194"/>
      <c r="BD34" s="11"/>
      <c r="BE34" s="34"/>
      <c r="BF34" s="38">
        <f t="shared" si="0"/>
        <v>0</v>
      </c>
      <c r="BG34" s="38" t="s">
        <v>18</v>
      </c>
      <c r="BH34" s="38">
        <f t="shared" si="1"/>
        <v>3</v>
      </c>
      <c r="BI34" s="34"/>
      <c r="BJ34" s="34"/>
      <c r="BK34" s="43"/>
      <c r="BL34" s="43"/>
      <c r="BM34" s="22"/>
      <c r="BN34" s="22"/>
      <c r="BO34" s="22"/>
      <c r="BP34" s="22"/>
      <c r="BQ34" s="22"/>
      <c r="BR34" s="22"/>
      <c r="BS34" s="40"/>
      <c r="BT34" s="34"/>
      <c r="BU34" s="34"/>
      <c r="BV34" s="37"/>
      <c r="BW34" s="37"/>
      <c r="BX34" s="37"/>
      <c r="BY34" s="37"/>
      <c r="BZ34" s="37"/>
      <c r="CA34" s="37"/>
      <c r="CB34" s="37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4"/>
      <c r="CN34" s="14"/>
      <c r="CO34" s="14"/>
      <c r="CP34" s="14"/>
      <c r="CQ34" s="14"/>
      <c r="CR34" s="14"/>
      <c r="CS34" s="14"/>
      <c r="CT34" s="14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4"/>
    </row>
    <row r="35" ht="39.75" customHeight="1"/>
    <row r="36" spans="2:115" s="48" customFormat="1" ht="15.75">
      <c r="B36" s="69" t="s">
        <v>49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5"/>
      <c r="BX38" s="45"/>
      <c r="BY38" s="45"/>
      <c r="BZ38" s="45"/>
      <c r="CA38" s="45"/>
      <c r="CB38" s="45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237" t="s">
        <v>28</v>
      </c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190" t="s">
        <v>27</v>
      </c>
      <c r="AI39" s="191"/>
      <c r="AJ39" s="191"/>
      <c r="AK39" s="190" t="s">
        <v>21</v>
      </c>
      <c r="AL39" s="191"/>
      <c r="AM39" s="191"/>
      <c r="AN39" s="190" t="s">
        <v>22</v>
      </c>
      <c r="AO39" s="191"/>
      <c r="AP39" s="191"/>
      <c r="AQ39" s="191"/>
      <c r="AR39" s="191"/>
      <c r="AS39" s="190" t="s">
        <v>23</v>
      </c>
      <c r="AT39" s="191"/>
      <c r="AU39" s="201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199" t="s">
        <v>10</v>
      </c>
      <c r="J40" s="200"/>
      <c r="K40" s="204" t="str">
        <f>BM25</f>
        <v>BW Dingden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2">
        <f>BN25</f>
        <v>4</v>
      </c>
      <c r="AI40" s="200"/>
      <c r="AJ40" s="203"/>
      <c r="AK40" s="200">
        <f>BO25</f>
        <v>10</v>
      </c>
      <c r="AL40" s="200"/>
      <c r="AM40" s="200"/>
      <c r="AN40" s="202">
        <f>BP25</f>
        <v>6</v>
      </c>
      <c r="AO40" s="200"/>
      <c r="AP40" s="27" t="s">
        <v>18</v>
      </c>
      <c r="AQ40" s="200">
        <f>BR25</f>
        <v>1</v>
      </c>
      <c r="AR40" s="203"/>
      <c r="AS40" s="197">
        <f>BS25</f>
        <v>5</v>
      </c>
      <c r="AT40" s="197"/>
      <c r="AU40" s="198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199" t="s">
        <v>11</v>
      </c>
      <c r="J41" s="200"/>
      <c r="K41" s="204" t="str">
        <f>BM26</f>
        <v>SG Kupferdreh-Byfang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2">
        <f>BN26</f>
        <v>4</v>
      </c>
      <c r="AI41" s="200"/>
      <c r="AJ41" s="203"/>
      <c r="AK41" s="200">
        <f>BO26</f>
        <v>9</v>
      </c>
      <c r="AL41" s="200"/>
      <c r="AM41" s="200"/>
      <c r="AN41" s="202">
        <f>BP26</f>
        <v>9</v>
      </c>
      <c r="AO41" s="200"/>
      <c r="AP41" s="27" t="s">
        <v>18</v>
      </c>
      <c r="AQ41" s="200">
        <f>BR26</f>
        <v>5</v>
      </c>
      <c r="AR41" s="203"/>
      <c r="AS41" s="197">
        <f>BS26</f>
        <v>4</v>
      </c>
      <c r="AT41" s="197"/>
      <c r="AU41" s="198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199" t="s">
        <v>12</v>
      </c>
      <c r="J42" s="200"/>
      <c r="K42" s="204" t="str">
        <f>BM27</f>
        <v>TuS Preußen Vluyn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2">
        <f>BN27</f>
        <v>4</v>
      </c>
      <c r="AI42" s="200"/>
      <c r="AJ42" s="203"/>
      <c r="AK42" s="200">
        <f>BO27</f>
        <v>7</v>
      </c>
      <c r="AL42" s="200"/>
      <c r="AM42" s="200"/>
      <c r="AN42" s="202">
        <f>BP27</f>
        <v>5</v>
      </c>
      <c r="AO42" s="200"/>
      <c r="AP42" s="27" t="s">
        <v>18</v>
      </c>
      <c r="AQ42" s="200">
        <f>BR27</f>
        <v>5</v>
      </c>
      <c r="AR42" s="203"/>
      <c r="AS42" s="197">
        <f>BS27</f>
        <v>0</v>
      </c>
      <c r="AT42" s="197"/>
      <c r="AU42" s="198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211" t="s">
        <v>13</v>
      </c>
      <c r="J43" s="207"/>
      <c r="K43" s="205" t="str">
        <f>BM28</f>
        <v>DJK Kleve</v>
      </c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6">
        <f>BN28</f>
        <v>4</v>
      </c>
      <c r="AI43" s="207"/>
      <c r="AJ43" s="208"/>
      <c r="AK43" s="207">
        <f>BO28</f>
        <v>3</v>
      </c>
      <c r="AL43" s="207"/>
      <c r="AM43" s="207"/>
      <c r="AN43" s="206">
        <f>BP28</f>
        <v>3</v>
      </c>
      <c r="AO43" s="207"/>
      <c r="AP43" s="26" t="s">
        <v>18</v>
      </c>
      <c r="AQ43" s="207">
        <f>BR28</f>
        <v>7</v>
      </c>
      <c r="AR43" s="208"/>
      <c r="AS43" s="209">
        <f>BS28</f>
        <v>-4</v>
      </c>
      <c r="AT43" s="209"/>
      <c r="AU43" s="210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199" t="s">
        <v>14</v>
      </c>
      <c r="J44" s="200"/>
      <c r="K44" s="204" t="str">
        <f>BM29</f>
        <v>SC Neukirchen-Hülchrath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2">
        <f>BN29</f>
        <v>4</v>
      </c>
      <c r="AI44" s="200"/>
      <c r="AJ44" s="203"/>
      <c r="AK44" s="200">
        <f>BO29</f>
        <v>0</v>
      </c>
      <c r="AL44" s="200"/>
      <c r="AM44" s="200"/>
      <c r="AN44" s="202">
        <f>BP29</f>
        <v>2</v>
      </c>
      <c r="AO44" s="200"/>
      <c r="AP44" s="27" t="s">
        <v>18</v>
      </c>
      <c r="AQ44" s="200">
        <f>BR29</f>
        <v>7</v>
      </c>
      <c r="AR44" s="203"/>
      <c r="AS44" s="197">
        <f>BS29</f>
        <v>-5</v>
      </c>
      <c r="AT44" s="197"/>
      <c r="AU44" s="198"/>
    </row>
    <row r="48" spans="2:56" ht="15.75">
      <c r="B48" s="52" t="s">
        <v>31</v>
      </c>
      <c r="C48" s="52"/>
      <c r="D48" s="52"/>
      <c r="E48" s="52"/>
      <c r="F48" s="52"/>
      <c r="G48" s="52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2:56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</row>
    <row r="50" spans="2:56" ht="15.75">
      <c r="B50" s="54"/>
      <c r="C50" s="54"/>
      <c r="D50" s="54"/>
      <c r="E50" s="54"/>
      <c r="F50" s="54"/>
      <c r="G50" s="55" t="s">
        <v>3</v>
      </c>
      <c r="H50" s="140">
        <v>0.5625</v>
      </c>
      <c r="I50" s="140"/>
      <c r="J50" s="140"/>
      <c r="K50" s="140"/>
      <c r="L50" s="140"/>
      <c r="M50" s="53" t="s">
        <v>4</v>
      </c>
      <c r="N50" s="54"/>
      <c r="O50" s="54"/>
      <c r="P50" s="54"/>
      <c r="Q50" s="54"/>
      <c r="R50" s="54"/>
      <c r="S50" s="54"/>
      <c r="T50" s="54"/>
      <c r="U50" s="55" t="s">
        <v>5</v>
      </c>
      <c r="V50" s="141">
        <v>1</v>
      </c>
      <c r="W50" s="141"/>
      <c r="X50" s="56" t="s">
        <v>25</v>
      </c>
      <c r="Y50" s="142">
        <v>0.010416666666666666</v>
      </c>
      <c r="Z50" s="142"/>
      <c r="AA50" s="142"/>
      <c r="AB50" s="142"/>
      <c r="AC50" s="142"/>
      <c r="AD50" s="53" t="s">
        <v>7</v>
      </c>
      <c r="AE50" s="54"/>
      <c r="AF50" s="54"/>
      <c r="AG50" s="54"/>
      <c r="AH50" s="54"/>
      <c r="AI50" s="54"/>
      <c r="AJ50" s="54"/>
      <c r="AK50" s="55" t="s">
        <v>8</v>
      </c>
      <c r="AL50" s="142">
        <v>0</v>
      </c>
      <c r="AM50" s="142"/>
      <c r="AN50" s="142"/>
      <c r="AO50" s="142"/>
      <c r="AP50" s="142"/>
      <c r="AQ50" s="53" t="s">
        <v>7</v>
      </c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3"/>
    </row>
    <row r="51" spans="2:56" ht="13.5" thickBo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</row>
    <row r="52" spans="2:56" ht="13.5" thickBot="1">
      <c r="B52" s="137" t="s">
        <v>15</v>
      </c>
      <c r="C52" s="138"/>
      <c r="D52" s="128" t="s">
        <v>26</v>
      </c>
      <c r="E52" s="139"/>
      <c r="F52" s="139"/>
      <c r="G52" s="139"/>
      <c r="H52" s="139"/>
      <c r="I52" s="138"/>
      <c r="J52" s="128" t="s">
        <v>16</v>
      </c>
      <c r="K52" s="139"/>
      <c r="L52" s="139"/>
      <c r="M52" s="139"/>
      <c r="N52" s="138"/>
      <c r="O52" s="128" t="s">
        <v>32</v>
      </c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8"/>
      <c r="AW52" s="128" t="s">
        <v>20</v>
      </c>
      <c r="AX52" s="139"/>
      <c r="AY52" s="139"/>
      <c r="AZ52" s="139"/>
      <c r="BA52" s="138"/>
      <c r="BB52" s="128"/>
      <c r="BC52" s="129"/>
      <c r="BD52" s="53"/>
    </row>
    <row r="53" spans="2:56" ht="12.75" customHeight="1">
      <c r="B53" s="112">
        <v>11</v>
      </c>
      <c r="C53" s="113"/>
      <c r="D53" s="116" t="s">
        <v>33</v>
      </c>
      <c r="E53" s="117"/>
      <c r="F53" s="117"/>
      <c r="G53" s="117"/>
      <c r="H53" s="117"/>
      <c r="I53" s="118"/>
      <c r="J53" s="130">
        <v>0.5625</v>
      </c>
      <c r="K53" s="131"/>
      <c r="L53" s="131"/>
      <c r="M53" s="131"/>
      <c r="N53" s="132"/>
      <c r="O53" s="136" t="str">
        <f>$K$40</f>
        <v>BW Dingden</v>
      </c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" t="s">
        <v>19</v>
      </c>
      <c r="AF53" s="103" t="str">
        <f>'Ü40-C'!$K$36</f>
        <v>Preussen Krefeld</v>
      </c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4"/>
      <c r="AW53" s="105">
        <v>2</v>
      </c>
      <c r="AX53" s="106"/>
      <c r="AY53" s="106" t="s">
        <v>18</v>
      </c>
      <c r="AZ53" s="106">
        <v>0</v>
      </c>
      <c r="BA53" s="126"/>
      <c r="BB53" s="112"/>
      <c r="BC53" s="113"/>
      <c r="BD53" s="53"/>
    </row>
    <row r="54" spans="2:56" ht="12.75" customHeight="1" thickBot="1">
      <c r="B54" s="114"/>
      <c r="C54" s="115"/>
      <c r="D54" s="119"/>
      <c r="E54" s="120"/>
      <c r="F54" s="120"/>
      <c r="G54" s="120"/>
      <c r="H54" s="120"/>
      <c r="I54" s="121"/>
      <c r="J54" s="133"/>
      <c r="K54" s="134"/>
      <c r="L54" s="134"/>
      <c r="M54" s="134"/>
      <c r="N54" s="135"/>
      <c r="O54" s="109" t="s">
        <v>34</v>
      </c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66"/>
      <c r="AF54" s="110" t="s">
        <v>72</v>
      </c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1"/>
      <c r="AW54" s="107"/>
      <c r="AX54" s="108"/>
      <c r="AY54" s="108"/>
      <c r="AZ54" s="108"/>
      <c r="BA54" s="127"/>
      <c r="BB54" s="114"/>
      <c r="BC54" s="115"/>
      <c r="BD54" s="53"/>
    </row>
    <row r="55" spans="2:56" ht="13.5" thickBo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</row>
    <row r="56" spans="2:56" ht="13.5" thickBot="1">
      <c r="B56" s="137" t="s">
        <v>15</v>
      </c>
      <c r="C56" s="138"/>
      <c r="D56" s="128" t="s">
        <v>26</v>
      </c>
      <c r="E56" s="139"/>
      <c r="F56" s="139"/>
      <c r="G56" s="139"/>
      <c r="H56" s="139"/>
      <c r="I56" s="138"/>
      <c r="J56" s="128" t="s">
        <v>16</v>
      </c>
      <c r="K56" s="139"/>
      <c r="L56" s="139"/>
      <c r="M56" s="139"/>
      <c r="N56" s="138"/>
      <c r="O56" s="128" t="s">
        <v>35</v>
      </c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8"/>
      <c r="AW56" s="128" t="s">
        <v>20</v>
      </c>
      <c r="AX56" s="139"/>
      <c r="AY56" s="139"/>
      <c r="AZ56" s="139"/>
      <c r="BA56" s="138"/>
      <c r="BB56" s="128"/>
      <c r="BC56" s="129"/>
      <c r="BD56" s="53"/>
    </row>
    <row r="57" spans="2:56" ht="12.75" customHeight="1">
      <c r="B57" s="112">
        <v>12</v>
      </c>
      <c r="C57" s="113"/>
      <c r="D57" s="116" t="s">
        <v>36</v>
      </c>
      <c r="E57" s="117"/>
      <c r="F57" s="117"/>
      <c r="G57" s="117"/>
      <c r="H57" s="117"/>
      <c r="I57" s="118"/>
      <c r="J57" s="130">
        <v>0.5625</v>
      </c>
      <c r="K57" s="131"/>
      <c r="L57" s="131"/>
      <c r="M57" s="131"/>
      <c r="N57" s="132"/>
      <c r="O57" s="136" t="str">
        <f>'Ü40-C'!$K$35</f>
        <v>VfB Speldorf</v>
      </c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" t="s">
        <v>19</v>
      </c>
      <c r="AF57" s="103" t="str">
        <f>$K$41</f>
        <v>SG Kupferdreh-Byfang</v>
      </c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4"/>
      <c r="AW57" s="105">
        <v>1</v>
      </c>
      <c r="AX57" s="106"/>
      <c r="AY57" s="106" t="s">
        <v>18</v>
      </c>
      <c r="AZ57" s="106">
        <v>0</v>
      </c>
      <c r="BA57" s="126"/>
      <c r="BB57" s="112"/>
      <c r="BC57" s="113"/>
      <c r="BD57" s="53"/>
    </row>
    <row r="58" spans="2:56" ht="12.75" customHeight="1" thickBot="1">
      <c r="B58" s="114"/>
      <c r="C58" s="115"/>
      <c r="D58" s="119"/>
      <c r="E58" s="120"/>
      <c r="F58" s="120"/>
      <c r="G58" s="120"/>
      <c r="H58" s="120"/>
      <c r="I58" s="121"/>
      <c r="J58" s="133"/>
      <c r="K58" s="134"/>
      <c r="L58" s="134"/>
      <c r="M58" s="134"/>
      <c r="N58" s="135"/>
      <c r="O58" s="109" t="s">
        <v>73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66"/>
      <c r="AF58" s="110" t="s">
        <v>55</v>
      </c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1"/>
      <c r="AW58" s="107"/>
      <c r="AX58" s="108"/>
      <c r="AY58" s="108"/>
      <c r="AZ58" s="108"/>
      <c r="BA58" s="127"/>
      <c r="BB58" s="114"/>
      <c r="BC58" s="115"/>
      <c r="BD58" s="53"/>
    </row>
    <row r="59" spans="2:56" ht="12.75">
      <c r="B59" s="57"/>
      <c r="C59" s="57"/>
      <c r="D59" s="58"/>
      <c r="E59" s="58"/>
      <c r="F59" s="58"/>
      <c r="G59" s="58"/>
      <c r="H59" s="58"/>
      <c r="I59" s="58"/>
      <c r="J59" s="59"/>
      <c r="K59" s="59"/>
      <c r="L59" s="59"/>
      <c r="M59" s="59"/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2"/>
      <c r="AX59" s="62"/>
      <c r="AY59" s="62"/>
      <c r="AZ59" s="62"/>
      <c r="BA59" s="62"/>
      <c r="BB59" s="57"/>
      <c r="BC59" s="57"/>
      <c r="BD59" s="53"/>
    </row>
    <row r="60" spans="2:56" ht="15.75">
      <c r="B60" s="52" t="s">
        <v>37</v>
      </c>
      <c r="C60" s="52"/>
      <c r="D60" s="52"/>
      <c r="E60" s="52"/>
      <c r="F60" s="5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</row>
    <row r="61" spans="2:56" ht="13.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</row>
    <row r="62" spans="2:56" ht="15.75" thickBot="1">
      <c r="B62" s="96" t="s">
        <v>15</v>
      </c>
      <c r="C62" s="97"/>
      <c r="D62" s="98" t="s">
        <v>26</v>
      </c>
      <c r="E62" s="99"/>
      <c r="F62" s="99"/>
      <c r="G62" s="99"/>
      <c r="H62" s="99"/>
      <c r="I62" s="97"/>
      <c r="J62" s="98" t="s">
        <v>16</v>
      </c>
      <c r="K62" s="99"/>
      <c r="L62" s="99"/>
      <c r="M62" s="99"/>
      <c r="N62" s="97"/>
      <c r="O62" s="123" t="s">
        <v>74</v>
      </c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5"/>
      <c r="AW62" s="98" t="s">
        <v>20</v>
      </c>
      <c r="AX62" s="99"/>
      <c r="AY62" s="99"/>
      <c r="AZ62" s="99"/>
      <c r="BA62" s="97"/>
      <c r="BB62" s="98"/>
      <c r="BC62" s="122"/>
      <c r="BD62" s="53"/>
    </row>
    <row r="63" spans="2:56" ht="12.75" customHeight="1">
      <c r="B63" s="112">
        <v>13</v>
      </c>
      <c r="C63" s="113"/>
      <c r="D63" s="116" t="s">
        <v>33</v>
      </c>
      <c r="E63" s="117"/>
      <c r="F63" s="117"/>
      <c r="G63" s="117"/>
      <c r="H63" s="117"/>
      <c r="I63" s="118"/>
      <c r="J63" s="130">
        <v>0.576388888888889</v>
      </c>
      <c r="K63" s="131"/>
      <c r="L63" s="131"/>
      <c r="M63" s="131"/>
      <c r="N63" s="132"/>
      <c r="O63" s="136" t="s">
        <v>66</v>
      </c>
      <c r="P63" s="103" t="e">
        <f>IF(ISBLANK(#REF!)," ",IF(#REF!&lt;#REF!,#REF!,IF(#REF!&lt;#REF!,#REF!)))</f>
        <v>#REF!</v>
      </c>
      <c r="Q63" s="103" t="e">
        <f>IF(ISBLANK(#REF!)," ",IF(#REF!&lt;#REF!,#REF!,IF(#REF!&lt;#REF!,#REF!)))</f>
        <v>#REF!</v>
      </c>
      <c r="R63" s="103" t="e">
        <f>IF(ISBLANK(#REF!)," ",IF(#REF!&lt;#REF!,#REF!,IF(#REF!&lt;#REF!,#REF!)))</f>
        <v>#REF!</v>
      </c>
      <c r="S63" s="103" t="e">
        <f>IF(ISBLANK(#REF!)," ",IF(#REF!&lt;#REF!,#REF!,IF(#REF!&lt;#REF!,#REF!)))</f>
        <v>#REF!</v>
      </c>
      <c r="T63" s="103" t="e">
        <f>IF(ISBLANK(#REF!)," ",IF(#REF!&lt;#REF!,#REF!,IF(#REF!&lt;#REF!,#REF!)))</f>
        <v>#REF!</v>
      </c>
      <c r="U63" s="103" t="e">
        <f>IF(ISBLANK(#REF!)," ",IF(#REF!&lt;#REF!,#REF!,IF(#REF!&lt;#REF!,#REF!)))</f>
        <v>#REF!</v>
      </c>
      <c r="V63" s="103" t="e">
        <f>IF(ISBLANK(#REF!)," ",IF(#REF!&lt;#REF!,#REF!,IF(#REF!&lt;#REF!,#REF!)))</f>
        <v>#REF!</v>
      </c>
      <c r="W63" s="103" t="e">
        <f>IF(ISBLANK(#REF!)," ",IF(#REF!&lt;#REF!,#REF!,IF(#REF!&lt;#REF!,#REF!)))</f>
        <v>#REF!</v>
      </c>
      <c r="X63" s="103" t="e">
        <f>IF(ISBLANK(#REF!)," ",IF(#REF!&lt;#REF!,#REF!,IF(#REF!&lt;#REF!,#REF!)))</f>
        <v>#REF!</v>
      </c>
      <c r="Y63" s="103" t="e">
        <f>IF(ISBLANK(#REF!)," ",IF(#REF!&lt;#REF!,#REF!,IF(#REF!&lt;#REF!,#REF!)))</f>
        <v>#REF!</v>
      </c>
      <c r="Z63" s="103" t="e">
        <f>IF(ISBLANK(#REF!)," ",IF(#REF!&lt;#REF!,#REF!,IF(#REF!&lt;#REF!,#REF!)))</f>
        <v>#REF!</v>
      </c>
      <c r="AA63" s="103" t="e">
        <f>IF(ISBLANK(#REF!)," ",IF(#REF!&lt;#REF!,#REF!,IF(#REF!&lt;#REF!,#REF!)))</f>
        <v>#REF!</v>
      </c>
      <c r="AB63" s="103" t="e">
        <f>IF(ISBLANK(#REF!)," ",IF(#REF!&lt;#REF!,#REF!,IF(#REF!&lt;#REF!,#REF!)))</f>
        <v>#REF!</v>
      </c>
      <c r="AC63" s="103" t="e">
        <f>IF(ISBLANK(#REF!)," ",IF(#REF!&lt;#REF!,#REF!,IF(#REF!&lt;#REF!,#REF!)))</f>
        <v>#REF!</v>
      </c>
      <c r="AD63" s="103" t="e">
        <f>IF(ISBLANK(#REF!)," ",IF(#REF!&lt;#REF!,#REF!,IF(#REF!&lt;#REF!,#REF!)))</f>
        <v>#REF!</v>
      </c>
      <c r="AE63" s="10" t="s">
        <v>19</v>
      </c>
      <c r="AF63" s="103" t="str">
        <f>$K$41</f>
        <v>SG Kupferdreh-Byfang</v>
      </c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4"/>
      <c r="AW63" s="105">
        <v>3</v>
      </c>
      <c r="AX63" s="106"/>
      <c r="AY63" s="106" t="s">
        <v>18</v>
      </c>
      <c r="AZ63" s="106">
        <v>5</v>
      </c>
      <c r="BA63" s="126"/>
      <c r="BB63" s="112"/>
      <c r="BC63" s="113"/>
      <c r="BD63" s="53"/>
    </row>
    <row r="64" spans="2:56" ht="12.75" customHeight="1" thickBot="1">
      <c r="B64" s="114"/>
      <c r="C64" s="115"/>
      <c r="D64" s="119"/>
      <c r="E64" s="120"/>
      <c r="F64" s="120"/>
      <c r="G64" s="120"/>
      <c r="H64" s="120"/>
      <c r="I64" s="121"/>
      <c r="J64" s="133"/>
      <c r="K64" s="134"/>
      <c r="L64" s="134"/>
      <c r="M64" s="134"/>
      <c r="N64" s="135"/>
      <c r="O64" s="109" t="s">
        <v>56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66"/>
      <c r="AF64" s="110" t="s">
        <v>57</v>
      </c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1"/>
      <c r="AW64" s="107"/>
      <c r="AX64" s="108"/>
      <c r="AY64" s="108"/>
      <c r="AZ64" s="108"/>
      <c r="BA64" s="127"/>
      <c r="BB64" s="114"/>
      <c r="BC64" s="115"/>
      <c r="BD64" s="53"/>
    </row>
    <row r="65" spans="2:56" ht="13.5" thickBo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</row>
    <row r="66" spans="2:56" ht="16.5" thickBot="1">
      <c r="B66" s="96" t="s">
        <v>15</v>
      </c>
      <c r="C66" s="97"/>
      <c r="D66" s="98" t="s">
        <v>26</v>
      </c>
      <c r="E66" s="99"/>
      <c r="F66" s="99"/>
      <c r="G66" s="99"/>
      <c r="H66" s="99"/>
      <c r="I66" s="97"/>
      <c r="J66" s="98" t="s">
        <v>16</v>
      </c>
      <c r="K66" s="99"/>
      <c r="L66" s="99"/>
      <c r="M66" s="99"/>
      <c r="N66" s="97"/>
      <c r="O66" s="100" t="s">
        <v>38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2"/>
      <c r="AW66" s="98" t="s">
        <v>20</v>
      </c>
      <c r="AX66" s="99"/>
      <c r="AY66" s="99"/>
      <c r="AZ66" s="99"/>
      <c r="BA66" s="97"/>
      <c r="BB66" s="98"/>
      <c r="BC66" s="122"/>
      <c r="BD66" s="53"/>
    </row>
    <row r="67" spans="2:56" ht="12.75" customHeight="1">
      <c r="B67" s="112">
        <v>14</v>
      </c>
      <c r="C67" s="113"/>
      <c r="D67" s="116" t="s">
        <v>36</v>
      </c>
      <c r="E67" s="117"/>
      <c r="F67" s="117"/>
      <c r="G67" s="117"/>
      <c r="H67" s="117"/>
      <c r="I67" s="118"/>
      <c r="J67" s="130">
        <v>0.579861111111111</v>
      </c>
      <c r="K67" s="131"/>
      <c r="L67" s="131"/>
      <c r="M67" s="131"/>
      <c r="N67" s="132"/>
      <c r="O67" s="269" t="str">
        <f>$K$40</f>
        <v>BW Dingden</v>
      </c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10" t="s">
        <v>19</v>
      </c>
      <c r="AF67" s="270" t="s">
        <v>63</v>
      </c>
      <c r="AG67" s="270" t="e">
        <f>IF(ISBLANK(#REF!)," ",IF(#REF!&lt;#REF!,#REF!,IF(#REF!&lt;#REF!,#REF!)))</f>
        <v>#REF!</v>
      </c>
      <c r="AH67" s="270" t="e">
        <f>IF(ISBLANK(#REF!)," ",IF(#REF!&lt;#REF!,#REF!,IF(#REF!&lt;#REF!,#REF!)))</f>
        <v>#REF!</v>
      </c>
      <c r="AI67" s="270" t="e">
        <f>IF(ISBLANK(#REF!)," ",IF(#REF!&lt;#REF!,#REF!,IF(#REF!&lt;#REF!,#REF!)))</f>
        <v>#REF!</v>
      </c>
      <c r="AJ67" s="270" t="e">
        <f>IF(ISBLANK(#REF!)," ",IF(#REF!&lt;#REF!,#REF!,IF(#REF!&lt;#REF!,#REF!)))</f>
        <v>#REF!</v>
      </c>
      <c r="AK67" s="270" t="e">
        <f>IF(ISBLANK(#REF!)," ",IF(#REF!&lt;#REF!,#REF!,IF(#REF!&lt;#REF!,#REF!)))</f>
        <v>#REF!</v>
      </c>
      <c r="AL67" s="270" t="e">
        <f>IF(ISBLANK(#REF!)," ",IF(#REF!&lt;#REF!,#REF!,IF(#REF!&lt;#REF!,#REF!)))</f>
        <v>#REF!</v>
      </c>
      <c r="AM67" s="270" t="e">
        <f>IF(ISBLANK(#REF!)," ",IF(#REF!&lt;#REF!,#REF!,IF(#REF!&lt;#REF!,#REF!)))</f>
        <v>#REF!</v>
      </c>
      <c r="AN67" s="270" t="e">
        <f>IF(ISBLANK(#REF!)," ",IF(#REF!&lt;#REF!,#REF!,IF(#REF!&lt;#REF!,#REF!)))</f>
        <v>#REF!</v>
      </c>
      <c r="AO67" s="270" t="e">
        <f>IF(ISBLANK(#REF!)," ",IF(#REF!&lt;#REF!,#REF!,IF(#REF!&lt;#REF!,#REF!)))</f>
        <v>#REF!</v>
      </c>
      <c r="AP67" s="270" t="e">
        <f>IF(ISBLANK(#REF!)," ",IF(#REF!&lt;#REF!,#REF!,IF(#REF!&lt;#REF!,#REF!)))</f>
        <v>#REF!</v>
      </c>
      <c r="AQ67" s="270" t="e">
        <f>IF(ISBLANK(#REF!)," ",IF(#REF!&lt;#REF!,#REF!,IF(#REF!&lt;#REF!,#REF!)))</f>
        <v>#REF!</v>
      </c>
      <c r="AR67" s="270" t="e">
        <f>IF(ISBLANK(#REF!)," ",IF(#REF!&lt;#REF!,#REF!,IF(#REF!&lt;#REF!,#REF!)))</f>
        <v>#REF!</v>
      </c>
      <c r="AS67" s="270" t="e">
        <f>IF(ISBLANK(#REF!)," ",IF(#REF!&lt;#REF!,#REF!,IF(#REF!&lt;#REF!,#REF!)))</f>
        <v>#REF!</v>
      </c>
      <c r="AT67" s="270" t="e">
        <f>IF(ISBLANK(#REF!)," ",IF(#REF!&lt;#REF!,#REF!,IF(#REF!&lt;#REF!,#REF!)))</f>
        <v>#REF!</v>
      </c>
      <c r="AU67" s="270" t="e">
        <f>IF(ISBLANK(#REF!)," ",IF(#REF!&lt;#REF!,#REF!,IF(#REF!&lt;#REF!,#REF!)))</f>
        <v>#REF!</v>
      </c>
      <c r="AV67" s="271" t="e">
        <f>IF(ISBLANK(#REF!)," ",IF(#REF!&lt;#REF!,#REF!,IF(#REF!&lt;#REF!,#REF!)))</f>
        <v>#REF!</v>
      </c>
      <c r="AW67" s="105">
        <v>0</v>
      </c>
      <c r="AX67" s="106"/>
      <c r="AY67" s="106" t="s">
        <v>18</v>
      </c>
      <c r="AZ67" s="106">
        <v>2</v>
      </c>
      <c r="BA67" s="126"/>
      <c r="BB67" s="112"/>
      <c r="BC67" s="113"/>
      <c r="BD67" s="53"/>
    </row>
    <row r="68" spans="2:56" ht="12.75" customHeight="1" thickBot="1">
      <c r="B68" s="114"/>
      <c r="C68" s="115"/>
      <c r="D68" s="119"/>
      <c r="E68" s="120"/>
      <c r="F68" s="120"/>
      <c r="G68" s="120"/>
      <c r="H68" s="120"/>
      <c r="I68" s="121"/>
      <c r="J68" s="133"/>
      <c r="K68" s="134"/>
      <c r="L68" s="134"/>
      <c r="M68" s="134"/>
      <c r="N68" s="135"/>
      <c r="O68" s="109" t="s">
        <v>58</v>
      </c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66"/>
      <c r="AF68" s="110" t="s">
        <v>59</v>
      </c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1"/>
      <c r="AW68" s="107"/>
      <c r="AX68" s="108"/>
      <c r="AY68" s="108"/>
      <c r="AZ68" s="108"/>
      <c r="BA68" s="127"/>
      <c r="BB68" s="114"/>
      <c r="BC68" s="115"/>
      <c r="BD68" s="53"/>
    </row>
    <row r="69" spans="2:56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</row>
    <row r="70" spans="2:56" ht="15.75">
      <c r="B70" s="52" t="s">
        <v>39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</row>
    <row r="71" spans="2:56" ht="13.5" thickBo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</row>
    <row r="72" spans="2:56" ht="15">
      <c r="B72" s="53"/>
      <c r="C72" s="53"/>
      <c r="D72" s="53"/>
      <c r="E72" s="53"/>
      <c r="F72" s="53"/>
      <c r="G72" s="53"/>
      <c r="H72" s="53"/>
      <c r="I72" s="147" t="s">
        <v>10</v>
      </c>
      <c r="J72" s="148"/>
      <c r="K72" s="148"/>
      <c r="L72" s="67"/>
      <c r="M72" s="149" t="s">
        <v>63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50"/>
      <c r="AW72" s="53"/>
      <c r="AX72" s="53"/>
      <c r="AY72" s="53"/>
      <c r="AZ72" s="53"/>
      <c r="BA72" s="53"/>
      <c r="BB72" s="53"/>
      <c r="BC72" s="53"/>
      <c r="BD72" s="53"/>
    </row>
    <row r="73" spans="2:56" ht="15.75" thickBot="1">
      <c r="B73" s="53"/>
      <c r="C73" s="53"/>
      <c r="D73" s="53"/>
      <c r="E73" s="53"/>
      <c r="F73" s="53"/>
      <c r="G73" s="53"/>
      <c r="H73" s="53"/>
      <c r="I73" s="151" t="s">
        <v>11</v>
      </c>
      <c r="J73" s="152"/>
      <c r="K73" s="152"/>
      <c r="L73" s="63"/>
      <c r="M73" s="153" t="s">
        <v>47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4"/>
      <c r="AW73" s="53"/>
      <c r="AX73" s="53"/>
      <c r="AY73" s="53"/>
      <c r="AZ73" s="53"/>
      <c r="BA73" s="53"/>
      <c r="BB73" s="53"/>
      <c r="BC73" s="53"/>
      <c r="BD73" s="53"/>
    </row>
    <row r="74" spans="2:56" ht="15.75" thickBot="1">
      <c r="B74" s="53"/>
      <c r="C74" s="53"/>
      <c r="D74" s="53"/>
      <c r="E74" s="53"/>
      <c r="F74" s="53"/>
      <c r="G74" s="53"/>
      <c r="H74" s="53"/>
      <c r="I74" s="94" t="s">
        <v>12</v>
      </c>
      <c r="J74" s="95"/>
      <c r="K74" s="95"/>
      <c r="L74" s="64"/>
      <c r="M74" s="92" t="s">
        <v>53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3"/>
      <c r="AW74" s="53"/>
      <c r="AX74" s="53"/>
      <c r="AY74" s="53"/>
      <c r="AZ74" s="53"/>
      <c r="BA74" s="53"/>
      <c r="BB74" s="53"/>
      <c r="BC74" s="53"/>
      <c r="BD74" s="53"/>
    </row>
    <row r="75" spans="2:56" ht="15.75" thickBot="1">
      <c r="B75" s="53"/>
      <c r="C75" s="53"/>
      <c r="D75" s="53"/>
      <c r="E75" s="53"/>
      <c r="F75" s="53"/>
      <c r="G75" s="53"/>
      <c r="H75" s="53"/>
      <c r="I75" s="94" t="s">
        <v>13</v>
      </c>
      <c r="J75" s="95"/>
      <c r="K75" s="95"/>
      <c r="L75" s="64"/>
      <c r="M75" s="92" t="s">
        <v>66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3"/>
      <c r="AW75" s="53"/>
      <c r="AX75" s="53"/>
      <c r="AY75" s="53"/>
      <c r="AZ75" s="53"/>
      <c r="BA75" s="53"/>
      <c r="BB75" s="53"/>
      <c r="BC75" s="53"/>
      <c r="BD75" s="53"/>
    </row>
    <row r="76" spans="2:56" ht="15.75" thickBot="1">
      <c r="B76" s="53"/>
      <c r="C76" s="53"/>
      <c r="D76" s="53"/>
      <c r="E76" s="53"/>
      <c r="F76" s="53"/>
      <c r="G76" s="53"/>
      <c r="H76" s="53"/>
      <c r="I76" s="94" t="s">
        <v>14</v>
      </c>
      <c r="J76" s="95"/>
      <c r="K76" s="95"/>
      <c r="L76" s="64"/>
      <c r="M76" s="92" t="s">
        <v>51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3"/>
      <c r="AW76" s="53"/>
      <c r="AX76" s="53"/>
      <c r="AY76" s="53"/>
      <c r="AZ76" s="53"/>
      <c r="BA76" s="53"/>
      <c r="BB76" s="53"/>
      <c r="BC76" s="53"/>
      <c r="BD76" s="53"/>
    </row>
    <row r="77" spans="2:56" ht="15.75" thickBot="1">
      <c r="B77" s="53"/>
      <c r="C77" s="53"/>
      <c r="D77" s="53"/>
      <c r="E77" s="53"/>
      <c r="F77" s="53"/>
      <c r="G77" s="53"/>
      <c r="H77" s="53"/>
      <c r="I77" s="94" t="s">
        <v>40</v>
      </c>
      <c r="J77" s="95"/>
      <c r="K77" s="95"/>
      <c r="L77" s="64"/>
      <c r="M77" s="92" t="s">
        <v>64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3"/>
      <c r="AW77" s="53"/>
      <c r="AX77" s="53"/>
      <c r="AY77" s="53"/>
      <c r="AZ77" s="53"/>
      <c r="BA77" s="53"/>
      <c r="BB77" s="53"/>
      <c r="BC77" s="53"/>
      <c r="BD77" s="53"/>
    </row>
    <row r="78" spans="2:56" ht="15.75" thickBot="1">
      <c r="B78" s="53"/>
      <c r="C78" s="53"/>
      <c r="D78" s="53"/>
      <c r="E78" s="53"/>
      <c r="F78" s="53"/>
      <c r="G78" s="53"/>
      <c r="H78" s="53"/>
      <c r="I78" s="94" t="s">
        <v>41</v>
      </c>
      <c r="J78" s="95"/>
      <c r="K78" s="95"/>
      <c r="L78" s="64"/>
      <c r="M78" s="92" t="s">
        <v>54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  <c r="AW78" s="53"/>
      <c r="AX78" s="53"/>
      <c r="AY78" s="53"/>
      <c r="AZ78" s="53"/>
      <c r="BA78" s="53"/>
      <c r="BB78" s="53"/>
      <c r="BC78" s="53"/>
      <c r="BD78" s="53"/>
    </row>
    <row r="79" spans="2:56" ht="15.75" thickBot="1">
      <c r="B79" s="53"/>
      <c r="C79" s="53"/>
      <c r="D79" s="53"/>
      <c r="E79" s="53"/>
      <c r="F79" s="53"/>
      <c r="G79" s="53"/>
      <c r="H79" s="53"/>
      <c r="I79" s="94" t="s">
        <v>42</v>
      </c>
      <c r="J79" s="95"/>
      <c r="K79" s="95"/>
      <c r="L79" s="64"/>
      <c r="M79" s="92" t="s">
        <v>52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3"/>
      <c r="AW79" s="53"/>
      <c r="AX79" s="53"/>
      <c r="AY79" s="53"/>
      <c r="AZ79" s="53"/>
      <c r="BA79" s="53"/>
      <c r="BB79" s="53"/>
      <c r="BC79" s="53"/>
      <c r="BD79" s="53"/>
    </row>
    <row r="80" spans="2:56" ht="15.75" thickBot="1">
      <c r="B80" s="53"/>
      <c r="C80" s="53"/>
      <c r="D80" s="53"/>
      <c r="E80" s="53"/>
      <c r="F80" s="53"/>
      <c r="G80" s="53"/>
      <c r="H80" s="53"/>
      <c r="I80" s="94" t="s">
        <v>43</v>
      </c>
      <c r="J80" s="95"/>
      <c r="K80" s="95"/>
      <c r="L80" s="64"/>
      <c r="M80" s="92" t="s">
        <v>65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3"/>
      <c r="AW80" s="53"/>
      <c r="AX80" s="53"/>
      <c r="AY80" s="53"/>
      <c r="AZ80" s="53"/>
      <c r="BA80" s="53"/>
      <c r="BB80" s="53"/>
      <c r="BC80" s="53"/>
      <c r="BD80" s="53"/>
    </row>
    <row r="81" spans="2:56" ht="15.75" thickBot="1">
      <c r="B81" s="53"/>
      <c r="C81" s="53"/>
      <c r="D81" s="53"/>
      <c r="E81" s="53"/>
      <c r="F81" s="53"/>
      <c r="G81" s="53"/>
      <c r="H81" s="53"/>
      <c r="I81" s="94" t="s">
        <v>44</v>
      </c>
      <c r="J81" s="95"/>
      <c r="K81" s="95"/>
      <c r="L81" s="64"/>
      <c r="M81" s="92" t="s">
        <v>60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3"/>
      <c r="AW81" s="53"/>
      <c r="AX81" s="53"/>
      <c r="AY81" s="53"/>
      <c r="AZ81" s="53"/>
      <c r="BA81" s="53"/>
      <c r="BB81" s="53"/>
      <c r="BC81" s="53"/>
      <c r="BD81" s="53"/>
    </row>
    <row r="82" spans="2:56" ht="15.75" thickBot="1">
      <c r="B82" s="53"/>
      <c r="C82" s="53"/>
      <c r="D82" s="53"/>
      <c r="E82" s="53"/>
      <c r="F82" s="53"/>
      <c r="G82" s="53"/>
      <c r="H82" s="53"/>
      <c r="I82" s="143" t="s">
        <v>45</v>
      </c>
      <c r="J82" s="144"/>
      <c r="K82" s="144"/>
      <c r="L82" s="65"/>
      <c r="M82" s="145" t="s">
        <v>61</v>
      </c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6"/>
      <c r="AW82" s="53"/>
      <c r="AX82" s="53"/>
      <c r="AY82" s="53"/>
      <c r="AZ82" s="53"/>
      <c r="BA82" s="53"/>
      <c r="BB82" s="53"/>
      <c r="BC82" s="53"/>
      <c r="BD82" s="53"/>
    </row>
    <row r="83" spans="2:56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 t="str">
        <f>IF(ISBLANK($AZ$119)," ",IF($AW$119&lt;$AZ$119,$O$119,IF($AZ$119&lt;$AW$119,$AF$119)))</f>
        <v> 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</row>
    <row r="84" spans="2:56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</row>
    <row r="85" spans="2:56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</row>
    <row r="86" spans="2:56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</row>
    <row r="87" spans="2:56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</row>
    <row r="88" spans="2:56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</row>
    <row r="89" spans="2:56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</row>
    <row r="90" spans="2:56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</row>
    <row r="91" spans="2:56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</row>
    <row r="92" spans="2:56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2:56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</row>
    <row r="94" spans="2:56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</row>
    <row r="95" spans="2:56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</row>
    <row r="96" spans="2:56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</row>
    <row r="97" spans="2:56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</row>
    <row r="98" spans="2:56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</row>
    <row r="99" spans="2:56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</row>
    <row r="100" ht="12.75">
      <c r="BD100" s="70"/>
    </row>
    <row r="101" spans="2:55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</sheetData>
  <sheetProtection/>
  <mergeCells count="258">
    <mergeCell ref="I39:AG39"/>
    <mergeCell ref="AK39:AM39"/>
    <mergeCell ref="J33:N33"/>
    <mergeCell ref="O33:AD33"/>
    <mergeCell ref="AF33:AV33"/>
    <mergeCell ref="O29:AD29"/>
    <mergeCell ref="AF29:AV29"/>
    <mergeCell ref="G29:I29"/>
    <mergeCell ref="N16:O16"/>
    <mergeCell ref="N17:O17"/>
    <mergeCell ref="A2:AP3"/>
    <mergeCell ref="AG6:AN6"/>
    <mergeCell ref="P16:AJ16"/>
    <mergeCell ref="P17:AJ17"/>
    <mergeCell ref="X10:AB10"/>
    <mergeCell ref="H10:L10"/>
    <mergeCell ref="AK16:AL16"/>
    <mergeCell ref="AK17:AL17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AH39:AJ39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G33:I33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BB30:BC30"/>
    <mergeCell ref="J27:N27"/>
    <mergeCell ref="BB27:BC27"/>
    <mergeCell ref="BB28:BC28"/>
    <mergeCell ref="AF28:AV28"/>
    <mergeCell ref="AW28:AX28"/>
    <mergeCell ref="AZ28:BA28"/>
    <mergeCell ref="AW29:AX29"/>
    <mergeCell ref="AZ29:BA29"/>
    <mergeCell ref="J30:N30"/>
    <mergeCell ref="BB26:BC26"/>
    <mergeCell ref="D27:F27"/>
    <mergeCell ref="G27:I27"/>
    <mergeCell ref="O27:AD27"/>
    <mergeCell ref="AF27:AV27"/>
    <mergeCell ref="AW27:AX27"/>
    <mergeCell ref="AZ27:BA27"/>
    <mergeCell ref="D26:F26"/>
    <mergeCell ref="G26:I26"/>
    <mergeCell ref="G32:I32"/>
    <mergeCell ref="AZ26:BA26"/>
    <mergeCell ref="J28:N28"/>
    <mergeCell ref="O28:AD28"/>
    <mergeCell ref="AZ30:BA30"/>
    <mergeCell ref="D30:F30"/>
    <mergeCell ref="G30:I30"/>
    <mergeCell ref="O30:AD30"/>
    <mergeCell ref="D29:F29"/>
    <mergeCell ref="J29:N29"/>
    <mergeCell ref="B32:C32"/>
    <mergeCell ref="B33:C33"/>
    <mergeCell ref="B34:C34"/>
    <mergeCell ref="D31:F31"/>
    <mergeCell ref="D33:F33"/>
    <mergeCell ref="B31:C31"/>
    <mergeCell ref="D32:F32"/>
    <mergeCell ref="D28:F28"/>
    <mergeCell ref="G28:I28"/>
    <mergeCell ref="G31:I31"/>
    <mergeCell ref="B27:C27"/>
    <mergeCell ref="B28:C28"/>
    <mergeCell ref="B29:C29"/>
    <mergeCell ref="B30:C30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N18:O18"/>
    <mergeCell ref="N19:O19"/>
    <mergeCell ref="O25:AD25"/>
    <mergeCell ref="B24:C24"/>
    <mergeCell ref="P18:AJ18"/>
    <mergeCell ref="P19:AJ19"/>
    <mergeCell ref="AF25:AV25"/>
    <mergeCell ref="N20:O20"/>
    <mergeCell ref="P20:AJ20"/>
    <mergeCell ref="AK20:AL20"/>
    <mergeCell ref="AK18:AL18"/>
    <mergeCell ref="AK19:AL19"/>
    <mergeCell ref="BB53:BC54"/>
    <mergeCell ref="B52:C52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AF58:AV58"/>
    <mergeCell ref="B62:C62"/>
    <mergeCell ref="D62:I62"/>
    <mergeCell ref="J62:N62"/>
    <mergeCell ref="BB67:BC68"/>
    <mergeCell ref="B63:C64"/>
    <mergeCell ref="D63:I64"/>
    <mergeCell ref="J63:N64"/>
    <mergeCell ref="O63:AD63"/>
    <mergeCell ref="O58:AD58"/>
    <mergeCell ref="AY67:AY68"/>
    <mergeCell ref="AZ67:BA68"/>
    <mergeCell ref="I72:K72"/>
    <mergeCell ref="M72:AV72"/>
    <mergeCell ref="I73:K73"/>
    <mergeCell ref="M73:AV73"/>
    <mergeCell ref="J67:N68"/>
    <mergeCell ref="O67:AD67"/>
    <mergeCell ref="I82:K82"/>
    <mergeCell ref="M82:AV82"/>
    <mergeCell ref="I77:K77"/>
    <mergeCell ref="M77:AV77"/>
    <mergeCell ref="I78:K78"/>
    <mergeCell ref="M78:AV78"/>
    <mergeCell ref="I81:K81"/>
    <mergeCell ref="M81:AV81"/>
    <mergeCell ref="I80:K80"/>
    <mergeCell ref="H50:L50"/>
    <mergeCell ref="V50:W50"/>
    <mergeCell ref="Y50:AC50"/>
    <mergeCell ref="AL50:AP50"/>
    <mergeCell ref="AW52:BA52"/>
    <mergeCell ref="BB52:BC52"/>
    <mergeCell ref="D52:I52"/>
    <mergeCell ref="J52:N52"/>
    <mergeCell ref="O52:AV52"/>
    <mergeCell ref="B53:C54"/>
    <mergeCell ref="D53:I54"/>
    <mergeCell ref="J53:N54"/>
    <mergeCell ref="O53:AD53"/>
    <mergeCell ref="AF53:AV53"/>
    <mergeCell ref="AW53:AX54"/>
    <mergeCell ref="O54:AD54"/>
    <mergeCell ref="AY53:AY54"/>
    <mergeCell ref="AZ53:BA54"/>
    <mergeCell ref="AZ57:BA58"/>
    <mergeCell ref="BB57:BC58"/>
    <mergeCell ref="AF54:AV54"/>
    <mergeCell ref="B56:C56"/>
    <mergeCell ref="D56:I56"/>
    <mergeCell ref="J56:N56"/>
    <mergeCell ref="O56:AV56"/>
    <mergeCell ref="AW56:BA56"/>
    <mergeCell ref="O64:AD64"/>
    <mergeCell ref="AF64:AV64"/>
    <mergeCell ref="BB56:BC56"/>
    <mergeCell ref="B57:C58"/>
    <mergeCell ref="D57:I58"/>
    <mergeCell ref="J57:N58"/>
    <mergeCell ref="O57:AD57"/>
    <mergeCell ref="AF57:AV57"/>
    <mergeCell ref="AW57:AX58"/>
    <mergeCell ref="AY57:AY58"/>
    <mergeCell ref="AW66:BA66"/>
    <mergeCell ref="BB66:BC66"/>
    <mergeCell ref="O62:AV62"/>
    <mergeCell ref="AW62:BA62"/>
    <mergeCell ref="BB62:BC62"/>
    <mergeCell ref="AF63:AV63"/>
    <mergeCell ref="AW63:AX64"/>
    <mergeCell ref="AY63:AY64"/>
    <mergeCell ref="AZ63:BA64"/>
    <mergeCell ref="BB63:BC64"/>
    <mergeCell ref="B66:C66"/>
    <mergeCell ref="D66:I66"/>
    <mergeCell ref="J66:N66"/>
    <mergeCell ref="O66:AV66"/>
    <mergeCell ref="AF67:AV67"/>
    <mergeCell ref="AW67:AX68"/>
    <mergeCell ref="O68:AD68"/>
    <mergeCell ref="AF68:AV68"/>
    <mergeCell ref="B67:C68"/>
    <mergeCell ref="D67:I68"/>
    <mergeCell ref="M80:AV80"/>
    <mergeCell ref="I75:K75"/>
    <mergeCell ref="M75:AV75"/>
    <mergeCell ref="I76:K76"/>
    <mergeCell ref="M76:AV76"/>
    <mergeCell ref="I74:K74"/>
    <mergeCell ref="M74:AV74"/>
    <mergeCell ref="I79:K79"/>
    <mergeCell ref="M79:AV7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A38"/>
  <sheetViews>
    <sheetView view="pageBreakPreview" zoomScaleNormal="112" zoomScaleSheetLayoutView="100" zoomScalePageLayoutView="0" workbookViewId="0" topLeftCell="B20">
      <selection activeCell="O29" sqref="O29:AD29"/>
    </sheetView>
  </sheetViews>
  <sheetFormatPr defaultColWidth="1.57421875" defaultRowHeight="12.75"/>
  <cols>
    <col min="1" max="5" width="1.57421875" style="0" customWidth="1"/>
    <col min="6" max="6" width="5.140625" style="0" customWidth="1"/>
    <col min="7" max="7" width="1.421875" style="0" customWidth="1"/>
    <col min="8" max="29" width="1.57421875" style="0" customWidth="1"/>
    <col min="30" max="30" width="1.421875" style="0" customWidth="1"/>
    <col min="31" max="31" width="1.57421875" style="0" hidden="1" customWidth="1"/>
    <col min="32" max="32" width="3.28125" style="0" customWidth="1"/>
    <col min="33" max="46" width="1.57421875" style="0" customWidth="1"/>
    <col min="47" max="47" width="2.140625" style="0" customWidth="1"/>
    <col min="48" max="48" width="0.85546875" style="0" customWidth="1"/>
    <col min="49" max="55" width="1.57421875" style="0" customWidth="1"/>
    <col min="56" max="56" width="1.57421875" style="70" customWidth="1"/>
    <col min="57" max="57" width="1.574218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57421875" style="28" customWidth="1"/>
    <col min="65" max="65" width="3.421875" style="28" bestFit="1" customWidth="1"/>
    <col min="66" max="66" width="2.421875" style="28" customWidth="1"/>
    <col min="67" max="68" width="2.140625" style="28" bestFit="1" customWidth="1"/>
    <col min="69" max="69" width="2.421875" style="28" customWidth="1"/>
    <col min="70" max="70" width="2.57421875" style="28" customWidth="1"/>
    <col min="71" max="71" width="2.140625" style="28" bestFit="1" customWidth="1"/>
    <col min="72" max="73" width="1.57421875" style="28" customWidth="1"/>
    <col min="74" max="77" width="1.57421875" style="29" customWidth="1"/>
    <col min="78" max="80" width="1.57421875" style="76" customWidth="1"/>
    <col min="81" max="131" width="1.57421875" style="70" customWidth="1"/>
  </cols>
  <sheetData>
    <row r="1" spans="1:131" ht="33" customHeight="1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D1" s="5"/>
      <c r="BX1" s="28"/>
      <c r="BY1" s="28"/>
      <c r="BZ1" s="28"/>
      <c r="CA1" s="28"/>
      <c r="CB1" s="28"/>
      <c r="CC1" s="71"/>
      <c r="CD1" s="71"/>
      <c r="CE1" s="71"/>
      <c r="CF1" s="71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</row>
    <row r="2" spans="1:107" s="9" customFormat="1" ht="27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0"/>
      <c r="BY2" s="30"/>
      <c r="BZ2" s="30"/>
      <c r="CA2" s="30"/>
      <c r="CB2" s="30"/>
      <c r="CC2" s="72"/>
      <c r="CD2" s="72"/>
      <c r="CE2" s="72"/>
      <c r="CF2" s="72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</row>
    <row r="3" spans="1:107" s="1" customFormat="1" ht="18">
      <c r="A3" s="215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2"/>
      <c r="BY3" s="32"/>
      <c r="BZ3" s="32"/>
      <c r="CA3" s="32"/>
      <c r="CB3" s="32"/>
      <c r="CC3" s="73"/>
      <c r="CD3" s="73"/>
      <c r="CE3" s="73"/>
      <c r="CF3" s="73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</row>
    <row r="4" spans="44:107" s="1" customFormat="1" ht="6" customHeight="1"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2"/>
      <c r="BY4" s="32"/>
      <c r="BZ4" s="32"/>
      <c r="CA4" s="32"/>
      <c r="CB4" s="32"/>
      <c r="CC4" s="73"/>
      <c r="CD4" s="73"/>
      <c r="CE4" s="73"/>
      <c r="CF4" s="73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0:107" s="1" customFormat="1" ht="15.75">
      <c r="J5" s="47"/>
      <c r="L5" s="68" t="s">
        <v>0</v>
      </c>
      <c r="M5" s="224" t="s">
        <v>1</v>
      </c>
      <c r="N5" s="224"/>
      <c r="O5" s="224"/>
      <c r="P5" s="224"/>
      <c r="Q5" s="224"/>
      <c r="R5" s="224"/>
      <c r="S5" s="224"/>
      <c r="T5" s="224"/>
      <c r="U5" s="1" t="s">
        <v>2</v>
      </c>
      <c r="Y5" s="225">
        <v>42532</v>
      </c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2"/>
      <c r="BY5" s="32"/>
      <c r="BZ5" s="32"/>
      <c r="CA5" s="32"/>
      <c r="CB5" s="32"/>
      <c r="CC5" s="73"/>
      <c r="CD5" s="73"/>
      <c r="CE5" s="73"/>
      <c r="CF5" s="73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44:107" s="1" customFormat="1" ht="6" customHeight="1"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2"/>
      <c r="BY6" s="32"/>
      <c r="BZ6" s="32"/>
      <c r="CA6" s="32"/>
      <c r="CB6" s="32"/>
      <c r="CC6" s="73"/>
      <c r="CD6" s="73"/>
      <c r="CE6" s="73"/>
      <c r="CF6" s="73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2:107" s="1" customFormat="1" ht="15">
      <c r="B7" s="226" t="s">
        <v>30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2"/>
      <c r="BY7" s="32"/>
      <c r="BZ7" s="32"/>
      <c r="CA7" s="32"/>
      <c r="CB7" s="32"/>
      <c r="CC7" s="73"/>
      <c r="CD7" s="73"/>
      <c r="CE7" s="73"/>
      <c r="CF7" s="73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2:80" s="1" customFormat="1" ht="15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74"/>
      <c r="CA8" s="74"/>
      <c r="CB8" s="74"/>
    </row>
    <row r="9" spans="57:80" s="1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74"/>
      <c r="CA9" s="74"/>
      <c r="CB9" s="74"/>
    </row>
    <row r="10" spans="7:80" s="1" customFormat="1" ht="15.75">
      <c r="G10" s="4" t="s">
        <v>3</v>
      </c>
      <c r="H10" s="268">
        <v>0.4201388888888889</v>
      </c>
      <c r="I10" s="268"/>
      <c r="J10" s="268"/>
      <c r="K10" s="268"/>
      <c r="L10" s="268"/>
      <c r="M10" s="5" t="s">
        <v>4</v>
      </c>
      <c r="T10" s="4" t="s">
        <v>5</v>
      </c>
      <c r="U10" s="267">
        <v>1</v>
      </c>
      <c r="V10" s="267" t="s">
        <v>6</v>
      </c>
      <c r="W10" s="75" t="s">
        <v>25</v>
      </c>
      <c r="X10" s="266">
        <v>0.015277777777777777</v>
      </c>
      <c r="Y10" s="266"/>
      <c r="Z10" s="266"/>
      <c r="AA10" s="266"/>
      <c r="AB10" s="266"/>
      <c r="AC10" s="5" t="s">
        <v>7</v>
      </c>
      <c r="AK10" s="4" t="s">
        <v>8</v>
      </c>
      <c r="AL10" s="266">
        <v>0.004166666666666667</v>
      </c>
      <c r="AM10" s="266"/>
      <c r="AN10" s="266"/>
      <c r="AO10" s="266"/>
      <c r="AP10" s="266"/>
      <c r="AQ10" s="5" t="s">
        <v>7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74"/>
      <c r="CA10" s="74"/>
      <c r="CB10" s="74"/>
    </row>
    <row r="11" ht="9" customHeight="1"/>
    <row r="12" ht="6" customHeight="1"/>
    <row r="13" spans="2:80" s="48" customFormat="1" ht="15.75">
      <c r="B13" s="69" t="s">
        <v>9</v>
      </c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8"/>
      <c r="BW13" s="78"/>
      <c r="BX13" s="78"/>
      <c r="BY13" s="78"/>
      <c r="BZ13" s="79"/>
      <c r="CA13" s="79"/>
      <c r="CB13" s="79"/>
    </row>
    <row r="14" ht="6" customHeight="1" thickBot="1"/>
    <row r="15" spans="14:38" ht="21" thickBot="1">
      <c r="N15" s="217" t="s">
        <v>62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  <c r="AK15" s="222"/>
      <c r="AL15" s="223"/>
    </row>
    <row r="16" spans="14:38" ht="15.75">
      <c r="N16" s="257" t="s">
        <v>10</v>
      </c>
      <c r="O16" s="258"/>
      <c r="P16" s="259" t="s">
        <v>63</v>
      </c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60"/>
      <c r="AK16" s="235"/>
      <c r="AL16" s="236"/>
    </row>
    <row r="17" spans="14:38" ht="15.75">
      <c r="N17" s="255" t="s">
        <v>11</v>
      </c>
      <c r="O17" s="256"/>
      <c r="P17" s="239" t="s">
        <v>64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0"/>
      <c r="AK17" s="177"/>
      <c r="AL17" s="178"/>
    </row>
    <row r="18" spans="14:38" ht="15.75">
      <c r="N18" s="255" t="s">
        <v>12</v>
      </c>
      <c r="O18" s="256"/>
      <c r="P18" s="239" t="s">
        <v>65</v>
      </c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40"/>
      <c r="AK18" s="177"/>
      <c r="AL18" s="178"/>
    </row>
    <row r="19" spans="14:38" ht="16.5" thickBot="1">
      <c r="N19" s="264" t="s">
        <v>13</v>
      </c>
      <c r="O19" s="265"/>
      <c r="P19" s="244" t="s">
        <v>66</v>
      </c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5"/>
      <c r="AK19" s="175"/>
      <c r="AL19" s="176"/>
    </row>
    <row r="21" spans="2:80" s="48" customFormat="1" ht="15.75">
      <c r="B21" s="69" t="s">
        <v>67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8"/>
      <c r="BX21" s="78"/>
      <c r="BY21" s="78"/>
      <c r="BZ21" s="79"/>
      <c r="CA21" s="79"/>
      <c r="CB21" s="79"/>
    </row>
    <row r="22" ht="6" customHeight="1" thickBot="1"/>
    <row r="23" spans="2:131" s="86" customFormat="1" ht="28.5" customHeight="1" thickBot="1">
      <c r="B23" s="249" t="s">
        <v>68</v>
      </c>
      <c r="C23" s="250"/>
      <c r="D23" s="241" t="s">
        <v>69</v>
      </c>
      <c r="E23" s="253"/>
      <c r="F23" s="254"/>
      <c r="G23" s="241"/>
      <c r="H23" s="242"/>
      <c r="I23" s="243"/>
      <c r="J23" s="241" t="s">
        <v>16</v>
      </c>
      <c r="K23" s="242"/>
      <c r="L23" s="242"/>
      <c r="M23" s="242"/>
      <c r="N23" s="243"/>
      <c r="O23" s="241" t="s">
        <v>17</v>
      </c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3"/>
      <c r="AW23" s="241" t="s">
        <v>20</v>
      </c>
      <c r="AX23" s="242"/>
      <c r="AY23" s="242"/>
      <c r="AZ23" s="242"/>
      <c r="BA23" s="243"/>
      <c r="BB23" s="251"/>
      <c r="BC23" s="252"/>
      <c r="BD23" s="80"/>
      <c r="BE23" s="81"/>
      <c r="BF23" s="82" t="s">
        <v>24</v>
      </c>
      <c r="BG23" s="83"/>
      <c r="BH23" s="83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4"/>
      <c r="BW23" s="84"/>
      <c r="BX23" s="84"/>
      <c r="BY23" s="84"/>
      <c r="BZ23" s="85"/>
      <c r="CA23" s="85"/>
      <c r="CB23" s="85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</row>
    <row r="24" spans="2:80" s="3" customFormat="1" ht="18" customHeight="1" thickBot="1">
      <c r="B24" s="179">
        <v>1</v>
      </c>
      <c r="C24" s="180"/>
      <c r="D24" s="180" t="s">
        <v>70</v>
      </c>
      <c r="E24" s="180"/>
      <c r="F24" s="180"/>
      <c r="G24" s="180"/>
      <c r="H24" s="180"/>
      <c r="I24" s="180"/>
      <c r="J24" s="181">
        <f>$H$10</f>
        <v>0.4201388888888889</v>
      </c>
      <c r="K24" s="181"/>
      <c r="L24" s="181"/>
      <c r="M24" s="181"/>
      <c r="N24" s="182"/>
      <c r="O24" s="261" t="str">
        <f>P16</f>
        <v>VfB Speldorf</v>
      </c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10" t="s">
        <v>19</v>
      </c>
      <c r="AF24" s="262" t="str">
        <f>P17</f>
        <v>DJK Stenern</v>
      </c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3"/>
      <c r="AW24" s="155">
        <v>5</v>
      </c>
      <c r="AX24" s="157"/>
      <c r="AY24" s="10" t="s">
        <v>18</v>
      </c>
      <c r="AZ24" s="157">
        <v>0</v>
      </c>
      <c r="BA24" s="158"/>
      <c r="BB24" s="155"/>
      <c r="BC24" s="156"/>
      <c r="BE24" s="34"/>
      <c r="BF24" s="38">
        <f aca="true" t="shared" si="0" ref="BF24:BF29">IF(ISBLANK(AW24),"0",IF(AW24&gt;AZ24,3,IF(AW24=AZ24,1,0)))</f>
        <v>3</v>
      </c>
      <c r="BG24" s="38" t="s">
        <v>18</v>
      </c>
      <c r="BH24" s="38">
        <f aca="true" t="shared" si="1" ref="BH24:BH29">IF(ISBLANK(AZ24),"0",IF(AZ24&gt;AW24,3,IF(AZ24=AW24,1,0)))</f>
        <v>0</v>
      </c>
      <c r="BI24" s="34"/>
      <c r="BJ24" s="34"/>
      <c r="BK24" s="34"/>
      <c r="BL24" s="34"/>
      <c r="BM24" s="39" t="str">
        <f>$P$16</f>
        <v>VfB Speldorf</v>
      </c>
      <c r="BN24" s="40">
        <f>COUNT($BF$24,$BF$26,$BH$28)</f>
        <v>3</v>
      </c>
      <c r="BO24" s="40">
        <f>SUM($BF$24+$BF$26+$BH$28)</f>
        <v>9</v>
      </c>
      <c r="BP24" s="40">
        <f>SUM($AW$24+$AW$26+$AZ$28)</f>
        <v>14</v>
      </c>
      <c r="BQ24" s="41" t="s">
        <v>18</v>
      </c>
      <c r="BR24" s="40">
        <f>SUM($AZ$24+$AZ$26+$AW$28)</f>
        <v>0</v>
      </c>
      <c r="BS24" s="40">
        <f>SUM(BP24-BR24)</f>
        <v>14</v>
      </c>
      <c r="BT24" s="34"/>
      <c r="BU24" s="34"/>
      <c r="BV24" s="37"/>
      <c r="BW24" s="37"/>
      <c r="BX24" s="37"/>
      <c r="BY24" s="37"/>
      <c r="BZ24" s="87"/>
      <c r="CA24" s="87"/>
      <c r="CB24" s="87"/>
    </row>
    <row r="25" spans="2:131" s="2" customFormat="1" ht="18" customHeight="1" thickBot="1">
      <c r="B25" s="161">
        <v>2</v>
      </c>
      <c r="C25" s="162"/>
      <c r="D25" s="180" t="s">
        <v>70</v>
      </c>
      <c r="E25" s="180"/>
      <c r="F25" s="180"/>
      <c r="G25" s="162"/>
      <c r="H25" s="162"/>
      <c r="I25" s="162"/>
      <c r="J25" s="166">
        <v>0.44097222222222227</v>
      </c>
      <c r="K25" s="166"/>
      <c r="L25" s="166"/>
      <c r="M25" s="166"/>
      <c r="N25" s="167"/>
      <c r="O25" s="246" t="str">
        <f>P18</f>
        <v>BSG Victoria Blattertsberg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6" t="s">
        <v>19</v>
      </c>
      <c r="AF25" s="247" t="str">
        <f>P19</f>
        <v>Preussen Krefeld</v>
      </c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8"/>
      <c r="AW25" s="159">
        <v>1</v>
      </c>
      <c r="AX25" s="160"/>
      <c r="AY25" s="6" t="s">
        <v>18</v>
      </c>
      <c r="AZ25" s="160">
        <v>6</v>
      </c>
      <c r="BA25" s="193"/>
      <c r="BB25" s="159"/>
      <c r="BC25" s="194"/>
      <c r="BD25" s="3"/>
      <c r="BE25" s="34"/>
      <c r="BF25" s="38">
        <f t="shared" si="0"/>
        <v>0</v>
      </c>
      <c r="BG25" s="38" t="s">
        <v>18</v>
      </c>
      <c r="BH25" s="38">
        <f t="shared" si="1"/>
        <v>3</v>
      </c>
      <c r="BI25" s="34"/>
      <c r="BJ25" s="34"/>
      <c r="BK25" s="34"/>
      <c r="BL25" s="34"/>
      <c r="BM25" s="42" t="str">
        <f>$P$19</f>
        <v>Preussen Krefeld</v>
      </c>
      <c r="BN25" s="40">
        <f>COUNT($BH$25,$BH$27,$BF$28)</f>
        <v>3</v>
      </c>
      <c r="BO25" s="40">
        <f>SUM($BH$25+$BH$27+$BF$28)</f>
        <v>4</v>
      </c>
      <c r="BP25" s="40">
        <f>SUM($AZ$25+$AZ$27+$AW$28)</f>
        <v>7</v>
      </c>
      <c r="BQ25" s="41" t="s">
        <v>18</v>
      </c>
      <c r="BR25" s="40">
        <f>SUM($AW$25+$AW$27+$AZ$28)</f>
        <v>3</v>
      </c>
      <c r="BS25" s="40">
        <f>SUM(BP25-BR25)</f>
        <v>4</v>
      </c>
      <c r="BT25" s="34"/>
      <c r="BU25" s="34"/>
      <c r="BV25" s="37"/>
      <c r="BW25" s="37"/>
      <c r="BX25" s="37"/>
      <c r="BY25" s="37"/>
      <c r="BZ25" s="87"/>
      <c r="CA25" s="87"/>
      <c r="CB25" s="87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2:131" s="2" customFormat="1" ht="18" customHeight="1" thickBot="1">
      <c r="B26" s="179">
        <v>3</v>
      </c>
      <c r="C26" s="180"/>
      <c r="D26" s="180" t="s">
        <v>70</v>
      </c>
      <c r="E26" s="180"/>
      <c r="F26" s="180"/>
      <c r="G26" s="180"/>
      <c r="H26" s="180"/>
      <c r="I26" s="180"/>
      <c r="J26" s="195">
        <v>0.46875</v>
      </c>
      <c r="K26" s="195"/>
      <c r="L26" s="195"/>
      <c r="M26" s="195"/>
      <c r="N26" s="196"/>
      <c r="O26" s="261" t="str">
        <f>P16</f>
        <v>VfB Speldorf</v>
      </c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10" t="s">
        <v>19</v>
      </c>
      <c r="AF26" s="262" t="str">
        <f>P18</f>
        <v>BSG Victoria Blattertsberg</v>
      </c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3"/>
      <c r="AW26" s="155">
        <v>8</v>
      </c>
      <c r="AX26" s="157"/>
      <c r="AY26" s="10" t="s">
        <v>18</v>
      </c>
      <c r="AZ26" s="157">
        <v>0</v>
      </c>
      <c r="BA26" s="158"/>
      <c r="BB26" s="155"/>
      <c r="BC26" s="156"/>
      <c r="BD26" s="3"/>
      <c r="BE26" s="34"/>
      <c r="BF26" s="38">
        <f t="shared" si="0"/>
        <v>3</v>
      </c>
      <c r="BG26" s="38" t="s">
        <v>18</v>
      </c>
      <c r="BH26" s="38">
        <f t="shared" si="1"/>
        <v>0</v>
      </c>
      <c r="BI26" s="34"/>
      <c r="BJ26" s="34"/>
      <c r="BK26" s="34"/>
      <c r="BL26" s="34"/>
      <c r="BM26" s="42" t="str">
        <f>$P$17</f>
        <v>DJK Stenern</v>
      </c>
      <c r="BN26" s="40">
        <f>COUNT($BH$24,$BF$27,$BH$29)</f>
        <v>3</v>
      </c>
      <c r="BO26" s="40">
        <f>SUM($BH$24+$BF$27+$BH$29)</f>
        <v>4</v>
      </c>
      <c r="BP26" s="40">
        <f>SUM($AZ$24+$AW$27+$AZ$29)</f>
        <v>5</v>
      </c>
      <c r="BQ26" s="41" t="s">
        <v>18</v>
      </c>
      <c r="BR26" s="40">
        <f>SUM($AW$24+$AZ$27+$AW$29)</f>
        <v>7</v>
      </c>
      <c r="BS26" s="40">
        <f>SUM(BP26-BR26)</f>
        <v>-2</v>
      </c>
      <c r="BT26" s="34"/>
      <c r="BU26" s="34"/>
      <c r="BV26" s="37"/>
      <c r="BW26" s="37"/>
      <c r="BX26" s="37"/>
      <c r="BY26" s="37"/>
      <c r="BZ26" s="87"/>
      <c r="CA26" s="87"/>
      <c r="CB26" s="87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2:131" s="2" customFormat="1" ht="18" customHeight="1" thickBot="1">
      <c r="B27" s="161">
        <v>4</v>
      </c>
      <c r="C27" s="162"/>
      <c r="D27" s="180" t="s">
        <v>70</v>
      </c>
      <c r="E27" s="180"/>
      <c r="F27" s="180"/>
      <c r="G27" s="162"/>
      <c r="H27" s="162"/>
      <c r="I27" s="162"/>
      <c r="J27" s="166">
        <v>0.4895833333333333</v>
      </c>
      <c r="K27" s="166"/>
      <c r="L27" s="166"/>
      <c r="M27" s="166"/>
      <c r="N27" s="167"/>
      <c r="O27" s="246" t="str">
        <f>P17</f>
        <v>DJK Stenern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6" t="s">
        <v>19</v>
      </c>
      <c r="AF27" s="247" t="str">
        <f>P19</f>
        <v>Preussen Krefeld</v>
      </c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8"/>
      <c r="AW27" s="159">
        <v>1</v>
      </c>
      <c r="AX27" s="160"/>
      <c r="AY27" s="6" t="s">
        <v>18</v>
      </c>
      <c r="AZ27" s="160">
        <v>1</v>
      </c>
      <c r="BA27" s="193"/>
      <c r="BB27" s="159"/>
      <c r="BC27" s="194"/>
      <c r="BD27" s="3"/>
      <c r="BE27" s="34"/>
      <c r="BF27" s="38">
        <f t="shared" si="0"/>
        <v>1</v>
      </c>
      <c r="BG27" s="38" t="s">
        <v>18</v>
      </c>
      <c r="BH27" s="38">
        <f t="shared" si="1"/>
        <v>1</v>
      </c>
      <c r="BI27" s="34"/>
      <c r="BJ27" s="34"/>
      <c r="BK27" s="34"/>
      <c r="BL27" s="34"/>
      <c r="BM27" s="42" t="str">
        <f>$P$18</f>
        <v>BSG Victoria Blattertsberg</v>
      </c>
      <c r="BN27" s="40">
        <f>COUNT($BF$25,$BH$26,$BF$29)</f>
        <v>3</v>
      </c>
      <c r="BO27" s="40">
        <f>SUM($BF$25+$BH$26+$BF$29)</f>
        <v>0</v>
      </c>
      <c r="BP27" s="40">
        <f>SUM($AW$25+$AZ$26+$AW$29)</f>
        <v>2</v>
      </c>
      <c r="BQ27" s="41" t="s">
        <v>18</v>
      </c>
      <c r="BR27" s="40">
        <f>SUM($AZ$25+$AW$26+$AZ$29)</f>
        <v>18</v>
      </c>
      <c r="BS27" s="40">
        <f>SUM(BP27-BR27)</f>
        <v>-16</v>
      </c>
      <c r="BT27" s="34"/>
      <c r="BU27" s="34"/>
      <c r="BV27" s="37"/>
      <c r="BW27" s="37"/>
      <c r="BX27" s="37"/>
      <c r="BY27" s="37"/>
      <c r="BZ27" s="87"/>
      <c r="CA27" s="87"/>
      <c r="CB27" s="87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2:131" s="2" customFormat="1" ht="18" customHeight="1" thickBot="1">
      <c r="B28" s="179">
        <v>5</v>
      </c>
      <c r="C28" s="180"/>
      <c r="D28" s="180" t="s">
        <v>70</v>
      </c>
      <c r="E28" s="180"/>
      <c r="F28" s="180"/>
      <c r="G28" s="180"/>
      <c r="H28" s="180"/>
      <c r="I28" s="180"/>
      <c r="J28" s="195">
        <v>0.517361111111111</v>
      </c>
      <c r="K28" s="195"/>
      <c r="L28" s="195"/>
      <c r="M28" s="195"/>
      <c r="N28" s="196"/>
      <c r="O28" s="261" t="str">
        <f>P19</f>
        <v>Preussen Krefeld</v>
      </c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10" t="s">
        <v>19</v>
      </c>
      <c r="AF28" s="262" t="str">
        <f>P16</f>
        <v>VfB Speldorf</v>
      </c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3"/>
      <c r="AW28" s="155">
        <v>0</v>
      </c>
      <c r="AX28" s="157"/>
      <c r="AY28" s="10" t="s">
        <v>18</v>
      </c>
      <c r="AZ28" s="157">
        <v>1</v>
      </c>
      <c r="BA28" s="158"/>
      <c r="BB28" s="155"/>
      <c r="BC28" s="156"/>
      <c r="BD28" s="3"/>
      <c r="BE28" s="34"/>
      <c r="BF28" s="38">
        <f t="shared" si="0"/>
        <v>0</v>
      </c>
      <c r="BG28" s="38" t="s">
        <v>18</v>
      </c>
      <c r="BH28" s="38">
        <f t="shared" si="1"/>
        <v>3</v>
      </c>
      <c r="BI28" s="34"/>
      <c r="BJ28" s="34"/>
      <c r="BK28" s="34"/>
      <c r="BL28" s="34"/>
      <c r="BM28" s="22"/>
      <c r="BN28" s="22"/>
      <c r="BO28" s="22"/>
      <c r="BP28" s="22"/>
      <c r="BQ28" s="22"/>
      <c r="BR28" s="22"/>
      <c r="BS28" s="22"/>
      <c r="BT28" s="34"/>
      <c r="BU28" s="34"/>
      <c r="BV28" s="37"/>
      <c r="BW28" s="37"/>
      <c r="BX28" s="37"/>
      <c r="BY28" s="37"/>
      <c r="BZ28" s="87"/>
      <c r="CA28" s="87"/>
      <c r="CB28" s="8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2:131" s="2" customFormat="1" ht="18" customHeight="1" thickBot="1">
      <c r="B29" s="161">
        <v>6</v>
      </c>
      <c r="C29" s="162"/>
      <c r="D29" s="180" t="s">
        <v>70</v>
      </c>
      <c r="E29" s="180"/>
      <c r="F29" s="180"/>
      <c r="G29" s="162"/>
      <c r="H29" s="162"/>
      <c r="I29" s="162"/>
      <c r="J29" s="166">
        <v>0.5381944444444444</v>
      </c>
      <c r="K29" s="166"/>
      <c r="L29" s="166"/>
      <c r="M29" s="166"/>
      <c r="N29" s="167"/>
      <c r="O29" s="246" t="str">
        <f>P18</f>
        <v>BSG Victoria Blattertsberg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6" t="s">
        <v>19</v>
      </c>
      <c r="AF29" s="247" t="str">
        <f>P17</f>
        <v>DJK Stenern</v>
      </c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8"/>
      <c r="AW29" s="159">
        <v>1</v>
      </c>
      <c r="AX29" s="160"/>
      <c r="AY29" s="6" t="s">
        <v>18</v>
      </c>
      <c r="AZ29" s="160">
        <v>4</v>
      </c>
      <c r="BA29" s="193"/>
      <c r="BB29" s="159"/>
      <c r="BC29" s="194"/>
      <c r="BD29" s="3"/>
      <c r="BE29" s="34"/>
      <c r="BF29" s="38">
        <f t="shared" si="0"/>
        <v>0</v>
      </c>
      <c r="BG29" s="38" t="s">
        <v>18</v>
      </c>
      <c r="BH29" s="38">
        <f t="shared" si="1"/>
        <v>3</v>
      </c>
      <c r="BI29" s="34"/>
      <c r="BJ29" s="34"/>
      <c r="BK29" s="28"/>
      <c r="BL29" s="28"/>
      <c r="BM29" s="28"/>
      <c r="BN29" s="28"/>
      <c r="BO29" s="28"/>
      <c r="BP29" s="28"/>
      <c r="BQ29" s="28"/>
      <c r="BR29" s="28"/>
      <c r="BS29" s="28"/>
      <c r="BT29" s="34"/>
      <c r="BU29" s="34"/>
      <c r="BV29" s="37"/>
      <c r="BW29" s="37"/>
      <c r="BX29" s="37"/>
      <c r="BY29" s="37"/>
      <c r="BZ29" s="87"/>
      <c r="CA29" s="87"/>
      <c r="CB29" s="87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1" spans="2:80" s="48" customFormat="1" ht="16.5" customHeight="1">
      <c r="B31" s="69" t="s">
        <v>71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8"/>
      <c r="BW31" s="78"/>
      <c r="BX31" s="78"/>
      <c r="BY31" s="78"/>
      <c r="BZ31" s="79"/>
      <c r="CA31" s="79"/>
      <c r="CB31" s="79"/>
    </row>
    <row r="32" ht="6" customHeight="1"/>
    <row r="33" spans="27:80" s="7" customFormat="1" ht="13.5" customHeight="1" thickBot="1">
      <c r="AA33" s="8"/>
      <c r="AB33" s="8"/>
      <c r="AC33" s="8"/>
      <c r="AD33" s="8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9"/>
      <c r="BX33" s="89"/>
      <c r="BY33" s="89"/>
      <c r="BZ33" s="90"/>
      <c r="CA33" s="90"/>
      <c r="CB33" s="90"/>
    </row>
    <row r="34" spans="9:47" ht="13.5" thickBot="1">
      <c r="I34" s="237" t="s">
        <v>28</v>
      </c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190" t="s">
        <v>27</v>
      </c>
      <c r="AI34" s="191"/>
      <c r="AJ34" s="191"/>
      <c r="AK34" s="190" t="s">
        <v>21</v>
      </c>
      <c r="AL34" s="191"/>
      <c r="AM34" s="191"/>
      <c r="AN34" s="190" t="s">
        <v>22</v>
      </c>
      <c r="AO34" s="191"/>
      <c r="AP34" s="191"/>
      <c r="AQ34" s="191"/>
      <c r="AR34" s="191"/>
      <c r="AS34" s="190" t="s">
        <v>23</v>
      </c>
      <c r="AT34" s="191"/>
      <c r="AU34" s="201"/>
    </row>
    <row r="35" spans="9:47" ht="19.5" customHeight="1" thickBot="1">
      <c r="I35" s="199" t="s">
        <v>10</v>
      </c>
      <c r="J35" s="200"/>
      <c r="K35" s="204" t="str">
        <f>BM24</f>
        <v>VfB Speldorf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2">
        <f>BN24</f>
        <v>3</v>
      </c>
      <c r="AI35" s="200"/>
      <c r="AJ35" s="203"/>
      <c r="AK35" s="200">
        <f>BO24</f>
        <v>9</v>
      </c>
      <c r="AL35" s="200"/>
      <c r="AM35" s="200"/>
      <c r="AN35" s="202">
        <f>BP24</f>
        <v>14</v>
      </c>
      <c r="AO35" s="200"/>
      <c r="AP35" s="91" t="s">
        <v>18</v>
      </c>
      <c r="AQ35" s="200">
        <f>BR24</f>
        <v>0</v>
      </c>
      <c r="AR35" s="203"/>
      <c r="AS35" s="197">
        <f>BS24</f>
        <v>14</v>
      </c>
      <c r="AT35" s="197"/>
      <c r="AU35" s="198"/>
    </row>
    <row r="36" spans="9:47" ht="19.5" customHeight="1" thickBot="1">
      <c r="I36" s="199" t="s">
        <v>11</v>
      </c>
      <c r="J36" s="200"/>
      <c r="K36" s="204" t="str">
        <f>BM25</f>
        <v>Preussen Krefeld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2">
        <f>BN25</f>
        <v>3</v>
      </c>
      <c r="AI36" s="200"/>
      <c r="AJ36" s="203"/>
      <c r="AK36" s="200">
        <f>BO25</f>
        <v>4</v>
      </c>
      <c r="AL36" s="200"/>
      <c r="AM36" s="200"/>
      <c r="AN36" s="202">
        <f>BP25</f>
        <v>7</v>
      </c>
      <c r="AO36" s="200"/>
      <c r="AP36" s="91" t="s">
        <v>18</v>
      </c>
      <c r="AQ36" s="200">
        <f>BR25</f>
        <v>3</v>
      </c>
      <c r="AR36" s="203"/>
      <c r="AS36" s="197">
        <f>BS25</f>
        <v>4</v>
      </c>
      <c r="AT36" s="197"/>
      <c r="AU36" s="198"/>
    </row>
    <row r="37" spans="9:47" ht="19.5" customHeight="1" thickBot="1">
      <c r="I37" s="199" t="s">
        <v>12</v>
      </c>
      <c r="J37" s="200"/>
      <c r="K37" s="204" t="str">
        <f>BM26</f>
        <v>DJK Stenern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2">
        <f>BN26</f>
        <v>3</v>
      </c>
      <c r="AI37" s="200"/>
      <c r="AJ37" s="203"/>
      <c r="AK37" s="200">
        <f>BO26</f>
        <v>4</v>
      </c>
      <c r="AL37" s="200"/>
      <c r="AM37" s="200"/>
      <c r="AN37" s="202">
        <f>BP26</f>
        <v>5</v>
      </c>
      <c r="AO37" s="200"/>
      <c r="AP37" s="91" t="s">
        <v>18</v>
      </c>
      <c r="AQ37" s="200">
        <f>BR26</f>
        <v>7</v>
      </c>
      <c r="AR37" s="203"/>
      <c r="AS37" s="197">
        <f>BS26</f>
        <v>-2</v>
      </c>
      <c r="AT37" s="197"/>
      <c r="AU37" s="198"/>
    </row>
    <row r="38" spans="9:47" ht="19.5" customHeight="1" thickBot="1">
      <c r="I38" s="199" t="s">
        <v>13</v>
      </c>
      <c r="J38" s="200"/>
      <c r="K38" s="204" t="str">
        <f>BM27</f>
        <v>BSG Victoria Blattertsberg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2">
        <f>BN27</f>
        <v>3</v>
      </c>
      <c r="AI38" s="200"/>
      <c r="AJ38" s="203"/>
      <c r="AK38" s="200">
        <f>BO27</f>
        <v>0</v>
      </c>
      <c r="AL38" s="200"/>
      <c r="AM38" s="200"/>
      <c r="AN38" s="202">
        <f>BP27</f>
        <v>2</v>
      </c>
      <c r="AO38" s="200"/>
      <c r="AP38" s="91" t="s">
        <v>18</v>
      </c>
      <c r="AQ38" s="200">
        <f>BR27</f>
        <v>18</v>
      </c>
      <c r="AR38" s="203"/>
      <c r="AS38" s="197">
        <f>BS27</f>
        <v>-16</v>
      </c>
      <c r="AT38" s="197"/>
      <c r="AU38" s="198"/>
    </row>
  </sheetData>
  <sheetProtection/>
  <mergeCells count="119">
    <mergeCell ref="A1:AP2"/>
    <mergeCell ref="M5:T5"/>
    <mergeCell ref="Y5:AF5"/>
    <mergeCell ref="B7:AM7"/>
    <mergeCell ref="A3:AP3"/>
    <mergeCell ref="AG5:AN5"/>
    <mergeCell ref="AL10:AP10"/>
    <mergeCell ref="U10:V10"/>
    <mergeCell ref="AK15:AL15"/>
    <mergeCell ref="B8:AM8"/>
    <mergeCell ref="X10:AB10"/>
    <mergeCell ref="H10:L10"/>
    <mergeCell ref="N15:AJ15"/>
    <mergeCell ref="O28:AD28"/>
    <mergeCell ref="AF28:AV28"/>
    <mergeCell ref="AF24:AV24"/>
    <mergeCell ref="P18:AJ18"/>
    <mergeCell ref="O26:AD26"/>
    <mergeCell ref="AF26:AV26"/>
    <mergeCell ref="O24:AD24"/>
    <mergeCell ref="N19:O19"/>
    <mergeCell ref="AK18:AL18"/>
    <mergeCell ref="AK16:AL16"/>
    <mergeCell ref="AK17:AL17"/>
    <mergeCell ref="N18:O18"/>
    <mergeCell ref="N16:O16"/>
    <mergeCell ref="N17:O17"/>
    <mergeCell ref="P16:AJ16"/>
    <mergeCell ref="I36:J36"/>
    <mergeCell ref="K36:AG36"/>
    <mergeCell ref="K35:AG35"/>
    <mergeCell ref="AF27:AV27"/>
    <mergeCell ref="J27:N27"/>
    <mergeCell ref="O27:AD27"/>
    <mergeCell ref="AH34:AJ34"/>
    <mergeCell ref="I34:AG34"/>
    <mergeCell ref="AK34:AM34"/>
    <mergeCell ref="J28:N28"/>
    <mergeCell ref="AN38:AO38"/>
    <mergeCell ref="AQ38:AR38"/>
    <mergeCell ref="AQ37:AR37"/>
    <mergeCell ref="AS38:AU38"/>
    <mergeCell ref="AN37:AO37"/>
    <mergeCell ref="K38:AG38"/>
    <mergeCell ref="K37:AG37"/>
    <mergeCell ref="AH38:AJ38"/>
    <mergeCell ref="AK38:AM38"/>
    <mergeCell ref="I38:J38"/>
    <mergeCell ref="AS37:AU37"/>
    <mergeCell ref="I37:J37"/>
    <mergeCell ref="AH36:AJ36"/>
    <mergeCell ref="AK36:AM36"/>
    <mergeCell ref="AN36:AO36"/>
    <mergeCell ref="AQ36:AR36"/>
    <mergeCell ref="AS36:AU36"/>
    <mergeCell ref="AH37:AJ37"/>
    <mergeCell ref="AK37:AM37"/>
    <mergeCell ref="BB29:BC29"/>
    <mergeCell ref="AW28:AX2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AW26:AX26"/>
    <mergeCell ref="AZ26:BA26"/>
    <mergeCell ref="BB26:BC26"/>
    <mergeCell ref="BB27:BC27"/>
    <mergeCell ref="AW27:AX27"/>
    <mergeCell ref="AZ27:BA27"/>
    <mergeCell ref="B28:C28"/>
    <mergeCell ref="B29:C29"/>
    <mergeCell ref="D28:F28"/>
    <mergeCell ref="G28:I28"/>
    <mergeCell ref="B26:C26"/>
    <mergeCell ref="B27:C27"/>
    <mergeCell ref="D27:F27"/>
    <mergeCell ref="G27:I27"/>
    <mergeCell ref="D26:F26"/>
    <mergeCell ref="G26:I26"/>
    <mergeCell ref="B24:C24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B25:C25"/>
    <mergeCell ref="O25:AD25"/>
    <mergeCell ref="AF25:AV25"/>
    <mergeCell ref="J25:N25"/>
    <mergeCell ref="D25:F25"/>
    <mergeCell ref="G25:I25"/>
    <mergeCell ref="AW25:AX25"/>
    <mergeCell ref="AZ25:BA25"/>
    <mergeCell ref="BB25:BC25"/>
    <mergeCell ref="P17:AJ17"/>
    <mergeCell ref="BB24:BC24"/>
    <mergeCell ref="AW24:AX24"/>
    <mergeCell ref="AZ24:BA24"/>
    <mergeCell ref="O23:AV23"/>
    <mergeCell ref="P19:AJ19"/>
    <mergeCell ref="AK19:AL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fvn-lemm</cp:lastModifiedBy>
  <cp:lastPrinted>2016-06-11T12:44:31Z</cp:lastPrinted>
  <dcterms:created xsi:type="dcterms:W3CDTF">2002-02-21T07:48:38Z</dcterms:created>
  <dcterms:modified xsi:type="dcterms:W3CDTF">2016-06-11T14:47:30Z</dcterms:modified>
  <cp:category/>
  <cp:version/>
  <cp:contentType/>
  <cp:contentStatus/>
</cp:coreProperties>
</file>